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0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91E" lockStructure="1"/>
  <bookViews>
    <workbookView xWindow="11505" yWindow="165" windowWidth="11550" windowHeight="9510" tabRatio="668"/>
  </bookViews>
  <sheets>
    <sheet name="Metodika, seznam pojmů" sheetId="5" r:id="rId1"/>
    <sheet name="Přehled_trest_2018" sheetId="1" r:id="rId2"/>
    <sheet name="Přehled_trest_po_kr_2018" sheetId="6" state="hidden" r:id="rId3"/>
    <sheet name="Databáze_trest" sheetId="13" r:id="rId4"/>
    <sheet name="Přehled_civil_2018" sheetId="8" r:id="rId5"/>
    <sheet name="Databáze_civil" sheetId="15" r:id="rId6"/>
    <sheet name="Přehled_civil_po_kr_2018" sheetId="10" state="hidden" r:id="rId7"/>
    <sheet name="Přehled_opatro_2018" sheetId="11" r:id="rId8"/>
    <sheet name="Přehled_opatro_po_kr_2018" sheetId="12" state="hidden" r:id="rId9"/>
    <sheet name="Pom_tabulky_grafy" sheetId="14" state="hidden" r:id="rId10"/>
    <sheet name="Databáze_opatro" sheetId="17" r:id="rId11"/>
    <sheet name="Výsl. OS - 2018 průřezová data" sheetId="2" r:id="rId12"/>
    <sheet name="Výsl. OS - grafy, časové řady" sheetId="16" r:id="rId13"/>
    <sheet name="Přehled_trest_2018_KS" sheetId="21" r:id="rId14"/>
    <sheet name="Databáze_trest_KS" sheetId="20" r:id="rId15"/>
    <sheet name="Přehled_To_2018_KS" sheetId="24" r:id="rId16"/>
    <sheet name="Databáze_To_KS" sheetId="23" r:id="rId17"/>
    <sheet name="Výsl. KS trest - 2018" sheetId="18" r:id="rId18"/>
    <sheet name="Výsl. KS trest - grafy, řady" sheetId="22" r:id="rId19"/>
    <sheet name="Přehled_C_2018_KS" sheetId="25" r:id="rId20"/>
    <sheet name="Databáze_C_KS" sheetId="26" r:id="rId21"/>
    <sheet name="Pom_tabulky_grafy_KS" sheetId="19" state="hidden" r:id="rId22"/>
    <sheet name="Výsl. KS civil - 2018" sheetId="27" r:id="rId23"/>
    <sheet name="Výsl. KS civil - grafy, řady" sheetId="28" r:id="rId24"/>
    <sheet name="Přehled_Cm_2018_KS" sheetId="29" r:id="rId25"/>
    <sheet name="Databáze_Cm_KS" sheetId="30" r:id="rId26"/>
    <sheet name="Přehled_Co_2018_KS" sheetId="31" r:id="rId27"/>
    <sheet name="Databáze_Co_KS" sheetId="33" r:id="rId28"/>
    <sheet name="Výsl. KS spravni - 2018" sheetId="38" r:id="rId29"/>
    <sheet name="Výsl. KS spravni - grafy, řady" sheetId="39" r:id="rId30"/>
    <sheet name="Databáze_A_KS" sheetId="37" r:id="rId31"/>
    <sheet name="Přehled_A_2018_KS" sheetId="35" r:id="rId32"/>
    <sheet name="Výsl. KS INS - 2018" sheetId="40" r:id="rId33"/>
    <sheet name="Výsl. KS insolv - grafy, řady" sheetId="41" r:id="rId34"/>
    <sheet name="Přehled_ICm_2018_KS" sheetId="42" r:id="rId35"/>
    <sheet name="Databáze_ICm_KS" sheetId="43" r:id="rId36"/>
    <sheet name="Přehled_INS_2018_KS" sheetId="44" r:id="rId37"/>
    <sheet name="Databáze_INS_KS" sheetId="45" r:id="rId38"/>
  </sheets>
  <definedNames>
    <definedName name="_xlnm._FilterDatabase" localSheetId="4" hidden="1">Přehled_civil_2018!$A$5:$R$92</definedName>
    <definedName name="_xlnm._FilterDatabase" localSheetId="7" hidden="1">Přehled_opatro_2018!$A$5:$K$92</definedName>
    <definedName name="_xlnm._FilterDatabase" localSheetId="1" hidden="1">Přehled_trest_2018!$A$5:$S$92</definedName>
  </definedNames>
  <calcPr calcId="145621"/>
</workbook>
</file>

<file path=xl/calcChain.xml><?xml version="1.0" encoding="utf-8"?>
<calcChain xmlns="http://schemas.openxmlformats.org/spreadsheetml/2006/main">
  <c r="AH7" i="37" l="1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0" i="37"/>
  <c r="AH31" i="37"/>
  <c r="AH32" i="37"/>
  <c r="AH33" i="37"/>
  <c r="AH34" i="37"/>
  <c r="AH35" i="37"/>
  <c r="AH36" i="37"/>
  <c r="AH37" i="37"/>
  <c r="AH38" i="37"/>
  <c r="AH39" i="37"/>
  <c r="AH40" i="37"/>
  <c r="AH41" i="37"/>
  <c r="AH42" i="37"/>
  <c r="AH43" i="37"/>
  <c r="AH44" i="37"/>
  <c r="AH45" i="37"/>
  <c r="AH46" i="37"/>
  <c r="AH47" i="37"/>
  <c r="AH48" i="37"/>
  <c r="AH49" i="37"/>
  <c r="AH50" i="37"/>
  <c r="AH51" i="37"/>
  <c r="AH52" i="37"/>
  <c r="AH53" i="37"/>
  <c r="AH54" i="37"/>
  <c r="AH55" i="37"/>
  <c r="AH56" i="37"/>
  <c r="AH57" i="37"/>
  <c r="AH58" i="37"/>
  <c r="AH59" i="37"/>
  <c r="AH60" i="37"/>
  <c r="AH61" i="37"/>
  <c r="AH62" i="37"/>
  <c r="AH63" i="37"/>
  <c r="AH64" i="37"/>
  <c r="AH65" i="37"/>
  <c r="AH66" i="37"/>
  <c r="AH67" i="37"/>
  <c r="AH68" i="37"/>
  <c r="AH69" i="37"/>
  <c r="AH70" i="37"/>
  <c r="AH71" i="37"/>
  <c r="AH72" i="37"/>
  <c r="AH73" i="37"/>
  <c r="AH74" i="37"/>
  <c r="AH75" i="37"/>
  <c r="AH76" i="37"/>
  <c r="AH77" i="37"/>
  <c r="AH78" i="37"/>
  <c r="AH79" i="37"/>
  <c r="AH80" i="37"/>
  <c r="AH81" i="37"/>
  <c r="AH82" i="37"/>
  <c r="AH83" i="37"/>
  <c r="AH84" i="37"/>
  <c r="AH85" i="37"/>
  <c r="AH86" i="37"/>
  <c r="AH87" i="37"/>
  <c r="AH88" i="37"/>
  <c r="AH89" i="37"/>
  <c r="AH90" i="37"/>
  <c r="AH91" i="37"/>
  <c r="AH92" i="37"/>
  <c r="AH93" i="37"/>
  <c r="AH6" i="37"/>
  <c r="L866" i="17" l="1"/>
  <c r="L867" i="17"/>
  <c r="L868" i="17"/>
  <c r="L869" i="17"/>
  <c r="L870" i="17"/>
  <c r="L871" i="17"/>
  <c r="L872" i="17"/>
  <c r="L873" i="17"/>
  <c r="L874" i="17"/>
  <c r="L875" i="17"/>
  <c r="L876" i="17"/>
  <c r="L877" i="17"/>
  <c r="L878" i="17"/>
  <c r="L879" i="17"/>
  <c r="L880" i="17"/>
  <c r="L881" i="17"/>
  <c r="L882" i="17"/>
  <c r="L883" i="17"/>
  <c r="L884" i="17"/>
  <c r="L885" i="17"/>
  <c r="L886" i="17"/>
  <c r="L887" i="17"/>
  <c r="L888" i="17"/>
  <c r="L889" i="17"/>
  <c r="L890" i="17"/>
  <c r="L891" i="17"/>
  <c r="L892" i="17"/>
  <c r="L893" i="17"/>
  <c r="L894" i="17"/>
  <c r="L895" i="17"/>
  <c r="L896" i="17"/>
  <c r="L897" i="17"/>
  <c r="L898" i="17"/>
  <c r="L899" i="17"/>
  <c r="L900" i="17"/>
  <c r="L901" i="17"/>
  <c r="L902" i="17"/>
  <c r="L903" i="17"/>
  <c r="L904" i="17"/>
  <c r="L905" i="17"/>
  <c r="L906" i="17"/>
  <c r="L907" i="17"/>
  <c r="L908" i="17"/>
  <c r="L909" i="17"/>
  <c r="L910" i="17"/>
  <c r="L911" i="17"/>
  <c r="L912" i="17"/>
  <c r="L913" i="17"/>
  <c r="L914" i="17"/>
  <c r="L915" i="17"/>
  <c r="L916" i="17"/>
  <c r="L917" i="17"/>
  <c r="L918" i="17"/>
  <c r="L919" i="17"/>
  <c r="L920" i="17"/>
  <c r="L921" i="17"/>
  <c r="L922" i="17"/>
  <c r="L923" i="17"/>
  <c r="L924" i="17"/>
  <c r="L925" i="17"/>
  <c r="L926" i="17"/>
  <c r="L927" i="17"/>
  <c r="L928" i="17"/>
  <c r="L929" i="17"/>
  <c r="L930" i="17"/>
  <c r="L931" i="17"/>
  <c r="L932" i="17"/>
  <c r="L933" i="17"/>
  <c r="L934" i="17"/>
  <c r="L935" i="17"/>
  <c r="L936" i="17"/>
  <c r="L937" i="17"/>
  <c r="L938" i="17"/>
  <c r="L939" i="17"/>
  <c r="L940" i="17"/>
  <c r="L941" i="17"/>
  <c r="L942" i="17"/>
  <c r="L943" i="17"/>
  <c r="L944" i="17"/>
  <c r="L945" i="17"/>
  <c r="L946" i="17"/>
  <c r="L947" i="17"/>
  <c r="L948" i="17"/>
  <c r="L949" i="17"/>
  <c r="L950" i="17"/>
  <c r="L951" i="17"/>
  <c r="B951" i="17"/>
  <c r="B950" i="17"/>
  <c r="B949" i="17"/>
  <c r="B948" i="17"/>
  <c r="B947" i="17"/>
  <c r="B946" i="17"/>
  <c r="B945" i="17"/>
  <c r="B944" i="17"/>
  <c r="B943" i="17"/>
  <c r="B942" i="17"/>
  <c r="B941" i="17"/>
  <c r="B940" i="17"/>
  <c r="B939" i="17"/>
  <c r="B938" i="17"/>
  <c r="B937" i="17"/>
  <c r="B936" i="17"/>
  <c r="B935" i="17"/>
  <c r="B934" i="17"/>
  <c r="B933" i="17"/>
  <c r="B932" i="17"/>
  <c r="B931" i="17"/>
  <c r="B930" i="17"/>
  <c r="B929" i="17"/>
  <c r="B928" i="17"/>
  <c r="B927" i="17"/>
  <c r="B926" i="17"/>
  <c r="B925" i="17"/>
  <c r="B924" i="17"/>
  <c r="B923" i="17"/>
  <c r="B922" i="17"/>
  <c r="B921" i="17"/>
  <c r="B920" i="17"/>
  <c r="B919" i="17"/>
  <c r="B918" i="17"/>
  <c r="B917" i="17"/>
  <c r="B916" i="17"/>
  <c r="B915" i="17"/>
  <c r="B914" i="17"/>
  <c r="B913" i="17"/>
  <c r="B912" i="17"/>
  <c r="B911" i="17"/>
  <c r="B910" i="17"/>
  <c r="B909" i="17"/>
  <c r="B908" i="17"/>
  <c r="B907" i="17"/>
  <c r="B906" i="17"/>
  <c r="B905" i="17"/>
  <c r="B904" i="17"/>
  <c r="B903" i="17"/>
  <c r="B902" i="17"/>
  <c r="B901" i="17"/>
  <c r="B900" i="17"/>
  <c r="B899" i="17"/>
  <c r="B898" i="17"/>
  <c r="B897" i="17"/>
  <c r="B896" i="17"/>
  <c r="B895" i="17"/>
  <c r="B894" i="17"/>
  <c r="B893" i="17"/>
  <c r="B892" i="17"/>
  <c r="B891" i="17"/>
  <c r="B890" i="17"/>
  <c r="B889" i="17"/>
  <c r="B888" i="17"/>
  <c r="B887" i="17"/>
  <c r="B886" i="17"/>
  <c r="B885" i="17"/>
  <c r="B884" i="17"/>
  <c r="B883" i="17"/>
  <c r="B882" i="17"/>
  <c r="B881" i="17"/>
  <c r="B880" i="17"/>
  <c r="B879" i="17"/>
  <c r="B878" i="17"/>
  <c r="B877" i="17"/>
  <c r="B876" i="17"/>
  <c r="B875" i="17"/>
  <c r="B874" i="17"/>
  <c r="B873" i="17"/>
  <c r="B872" i="17"/>
  <c r="B871" i="17"/>
  <c r="B870" i="17"/>
  <c r="B869" i="17"/>
  <c r="B868" i="17"/>
  <c r="B867" i="17"/>
  <c r="B866" i="17"/>
  <c r="L951" i="15" l="1"/>
  <c r="B951" i="15"/>
  <c r="L950" i="15"/>
  <c r="B950" i="15"/>
  <c r="L949" i="15"/>
  <c r="B949" i="15"/>
  <c r="L948" i="15"/>
  <c r="B948" i="15"/>
  <c r="L947" i="15"/>
  <c r="B947" i="15"/>
  <c r="L946" i="15"/>
  <c r="B946" i="15"/>
  <c r="L945" i="15"/>
  <c r="B945" i="15"/>
  <c r="L944" i="15"/>
  <c r="B944" i="15"/>
  <c r="L943" i="15"/>
  <c r="B943" i="15"/>
  <c r="L942" i="15"/>
  <c r="B942" i="15"/>
  <c r="L941" i="15"/>
  <c r="B941" i="15"/>
  <c r="L940" i="15"/>
  <c r="B940" i="15"/>
  <c r="L939" i="15"/>
  <c r="B939" i="15"/>
  <c r="L938" i="15"/>
  <c r="B938" i="15"/>
  <c r="L937" i="15"/>
  <c r="B937" i="15"/>
  <c r="L936" i="15"/>
  <c r="B936" i="15"/>
  <c r="L935" i="15"/>
  <c r="B935" i="15"/>
  <c r="L934" i="15"/>
  <c r="B934" i="15"/>
  <c r="L933" i="15"/>
  <c r="B933" i="15"/>
  <c r="L932" i="15"/>
  <c r="B932" i="15"/>
  <c r="L931" i="15"/>
  <c r="B931" i="15"/>
  <c r="L930" i="15"/>
  <c r="B930" i="15"/>
  <c r="L929" i="15"/>
  <c r="B929" i="15"/>
  <c r="L928" i="15"/>
  <c r="B928" i="15"/>
  <c r="L927" i="15"/>
  <c r="B927" i="15"/>
  <c r="L926" i="15"/>
  <c r="B926" i="15"/>
  <c r="L925" i="15"/>
  <c r="B925" i="15"/>
  <c r="L924" i="15"/>
  <c r="B924" i="15"/>
  <c r="L923" i="15"/>
  <c r="B923" i="15"/>
  <c r="L922" i="15"/>
  <c r="B922" i="15"/>
  <c r="L921" i="15"/>
  <c r="B921" i="15"/>
  <c r="L920" i="15"/>
  <c r="B920" i="15"/>
  <c r="L919" i="15"/>
  <c r="B919" i="15"/>
  <c r="L918" i="15"/>
  <c r="B918" i="15"/>
  <c r="L917" i="15"/>
  <c r="B917" i="15"/>
  <c r="L916" i="15"/>
  <c r="B916" i="15"/>
  <c r="L915" i="15"/>
  <c r="B915" i="15"/>
  <c r="L914" i="15"/>
  <c r="B914" i="15"/>
  <c r="L913" i="15"/>
  <c r="B913" i="15"/>
  <c r="L912" i="15"/>
  <c r="B912" i="15"/>
  <c r="L911" i="15"/>
  <c r="B911" i="15"/>
  <c r="L910" i="15"/>
  <c r="B910" i="15"/>
  <c r="L909" i="15"/>
  <c r="B909" i="15"/>
  <c r="L908" i="15"/>
  <c r="B908" i="15"/>
  <c r="L907" i="15"/>
  <c r="B907" i="15"/>
  <c r="L906" i="15"/>
  <c r="B906" i="15"/>
  <c r="L905" i="15"/>
  <c r="B905" i="15"/>
  <c r="L904" i="15"/>
  <c r="B904" i="15"/>
  <c r="L903" i="15"/>
  <c r="B903" i="15"/>
  <c r="L902" i="15"/>
  <c r="B902" i="15"/>
  <c r="L901" i="15"/>
  <c r="B901" i="15"/>
  <c r="L900" i="15"/>
  <c r="B900" i="15"/>
  <c r="L899" i="15"/>
  <c r="B899" i="15"/>
  <c r="L898" i="15"/>
  <c r="B898" i="15"/>
  <c r="L897" i="15"/>
  <c r="B897" i="15"/>
  <c r="L896" i="15"/>
  <c r="B896" i="15"/>
  <c r="L895" i="15"/>
  <c r="B895" i="15"/>
  <c r="L894" i="15"/>
  <c r="B894" i="15"/>
  <c r="L893" i="15"/>
  <c r="B893" i="15"/>
  <c r="L892" i="15"/>
  <c r="B892" i="15"/>
  <c r="L891" i="15"/>
  <c r="B891" i="15"/>
  <c r="L890" i="15"/>
  <c r="B890" i="15"/>
  <c r="L889" i="15"/>
  <c r="B889" i="15"/>
  <c r="L888" i="15"/>
  <c r="B888" i="15"/>
  <c r="L887" i="15"/>
  <c r="B887" i="15"/>
  <c r="L886" i="15"/>
  <c r="B886" i="15"/>
  <c r="L885" i="15"/>
  <c r="B885" i="15"/>
  <c r="L884" i="15"/>
  <c r="B884" i="15"/>
  <c r="L883" i="15"/>
  <c r="B883" i="15"/>
  <c r="L882" i="15"/>
  <c r="B882" i="15"/>
  <c r="L881" i="15"/>
  <c r="B881" i="15"/>
  <c r="L880" i="15"/>
  <c r="B880" i="15"/>
  <c r="L879" i="15"/>
  <c r="B879" i="15"/>
  <c r="L878" i="15"/>
  <c r="B878" i="15"/>
  <c r="L877" i="15"/>
  <c r="B877" i="15"/>
  <c r="L876" i="15"/>
  <c r="B876" i="15"/>
  <c r="L875" i="15"/>
  <c r="B875" i="15"/>
  <c r="L874" i="15"/>
  <c r="B874" i="15"/>
  <c r="L873" i="15"/>
  <c r="B873" i="15"/>
  <c r="L872" i="15"/>
  <c r="B872" i="15"/>
  <c r="L871" i="15"/>
  <c r="B871" i="15"/>
  <c r="L870" i="15"/>
  <c r="B870" i="15"/>
  <c r="L869" i="15"/>
  <c r="B869" i="15"/>
  <c r="L868" i="15"/>
  <c r="B868" i="15"/>
  <c r="L867" i="15"/>
  <c r="B867" i="15"/>
  <c r="L866" i="15"/>
  <c r="B866" i="15"/>
  <c r="L951" i="13"/>
  <c r="B951" i="13"/>
  <c r="L950" i="13"/>
  <c r="B950" i="13"/>
  <c r="L949" i="13"/>
  <c r="B949" i="13"/>
  <c r="L948" i="13"/>
  <c r="B948" i="13"/>
  <c r="L947" i="13"/>
  <c r="B947" i="13"/>
  <c r="L946" i="13"/>
  <c r="B946" i="13"/>
  <c r="L945" i="13"/>
  <c r="B945" i="13"/>
  <c r="L944" i="13"/>
  <c r="B944" i="13"/>
  <c r="L943" i="13"/>
  <c r="B943" i="13"/>
  <c r="L942" i="13"/>
  <c r="B942" i="13"/>
  <c r="L941" i="13"/>
  <c r="B941" i="13"/>
  <c r="L940" i="13"/>
  <c r="B940" i="13"/>
  <c r="L939" i="13"/>
  <c r="B939" i="13"/>
  <c r="L938" i="13"/>
  <c r="B938" i="13"/>
  <c r="L937" i="13"/>
  <c r="B937" i="13"/>
  <c r="L936" i="13"/>
  <c r="B936" i="13"/>
  <c r="L935" i="13"/>
  <c r="B935" i="13"/>
  <c r="L934" i="13"/>
  <c r="B934" i="13"/>
  <c r="L933" i="13"/>
  <c r="B933" i="13"/>
  <c r="L932" i="13"/>
  <c r="B932" i="13"/>
  <c r="L931" i="13"/>
  <c r="B931" i="13"/>
  <c r="L930" i="13"/>
  <c r="B930" i="13"/>
  <c r="L929" i="13"/>
  <c r="B929" i="13"/>
  <c r="L928" i="13"/>
  <c r="B928" i="13"/>
  <c r="L927" i="13"/>
  <c r="B927" i="13"/>
  <c r="L926" i="13"/>
  <c r="B926" i="13"/>
  <c r="L925" i="13"/>
  <c r="B925" i="13"/>
  <c r="L924" i="13"/>
  <c r="B924" i="13"/>
  <c r="L923" i="13"/>
  <c r="B923" i="13"/>
  <c r="L922" i="13"/>
  <c r="B922" i="13"/>
  <c r="L921" i="13"/>
  <c r="B921" i="13"/>
  <c r="L920" i="13"/>
  <c r="B920" i="13"/>
  <c r="L919" i="13"/>
  <c r="B919" i="13"/>
  <c r="L918" i="13"/>
  <c r="B918" i="13"/>
  <c r="L917" i="13"/>
  <c r="B917" i="13"/>
  <c r="L916" i="13"/>
  <c r="B916" i="13"/>
  <c r="L915" i="13"/>
  <c r="B915" i="13"/>
  <c r="L914" i="13"/>
  <c r="B914" i="13"/>
  <c r="L913" i="13"/>
  <c r="B913" i="13"/>
  <c r="L912" i="13"/>
  <c r="B912" i="13"/>
  <c r="L911" i="13"/>
  <c r="B911" i="13"/>
  <c r="L910" i="13"/>
  <c r="B910" i="13"/>
  <c r="L909" i="13"/>
  <c r="B909" i="13"/>
  <c r="L908" i="13"/>
  <c r="B908" i="13"/>
  <c r="L907" i="13"/>
  <c r="B907" i="13"/>
  <c r="L906" i="13"/>
  <c r="B906" i="13"/>
  <c r="L905" i="13"/>
  <c r="B905" i="13"/>
  <c r="L904" i="13"/>
  <c r="B904" i="13"/>
  <c r="L903" i="13"/>
  <c r="B903" i="13"/>
  <c r="L902" i="13"/>
  <c r="B902" i="13"/>
  <c r="L901" i="13"/>
  <c r="B901" i="13"/>
  <c r="L900" i="13"/>
  <c r="B900" i="13"/>
  <c r="L899" i="13"/>
  <c r="B899" i="13"/>
  <c r="L898" i="13"/>
  <c r="B898" i="13"/>
  <c r="L897" i="13"/>
  <c r="B897" i="13"/>
  <c r="L896" i="13"/>
  <c r="B896" i="13"/>
  <c r="L895" i="13"/>
  <c r="B895" i="13"/>
  <c r="L894" i="13"/>
  <c r="B894" i="13"/>
  <c r="L893" i="13"/>
  <c r="B893" i="13"/>
  <c r="L892" i="13"/>
  <c r="B892" i="13"/>
  <c r="L891" i="13"/>
  <c r="B891" i="13"/>
  <c r="L890" i="13"/>
  <c r="B890" i="13"/>
  <c r="L889" i="13"/>
  <c r="B889" i="13"/>
  <c r="L888" i="13"/>
  <c r="B888" i="13"/>
  <c r="L887" i="13"/>
  <c r="B887" i="13"/>
  <c r="L886" i="13"/>
  <c r="B886" i="13"/>
  <c r="L885" i="13"/>
  <c r="B885" i="13"/>
  <c r="L884" i="13"/>
  <c r="B884" i="13"/>
  <c r="L883" i="13"/>
  <c r="B883" i="13"/>
  <c r="L882" i="13"/>
  <c r="B882" i="13"/>
  <c r="L881" i="13"/>
  <c r="B881" i="13"/>
  <c r="L880" i="13"/>
  <c r="B880" i="13"/>
  <c r="L879" i="13"/>
  <c r="B879" i="13"/>
  <c r="L878" i="13"/>
  <c r="B878" i="13"/>
  <c r="L877" i="13"/>
  <c r="B877" i="13"/>
  <c r="L876" i="13"/>
  <c r="B876" i="13"/>
  <c r="L875" i="13"/>
  <c r="B875" i="13"/>
  <c r="L874" i="13"/>
  <c r="B874" i="13"/>
  <c r="L873" i="13"/>
  <c r="B873" i="13"/>
  <c r="L872" i="13"/>
  <c r="B872" i="13"/>
  <c r="L871" i="13"/>
  <c r="B871" i="13"/>
  <c r="L870" i="13"/>
  <c r="B870" i="13"/>
  <c r="L869" i="13"/>
  <c r="B869" i="13"/>
  <c r="L868" i="13"/>
  <c r="B868" i="13"/>
  <c r="L867" i="13"/>
  <c r="B867" i="13"/>
  <c r="L866" i="13"/>
  <c r="B866" i="13"/>
  <c r="B93" i="45" l="1"/>
  <c r="B92" i="45"/>
  <c r="B91" i="45"/>
  <c r="B90" i="45"/>
  <c r="B89" i="45"/>
  <c r="B88" i="45"/>
  <c r="B87" i="45"/>
  <c r="B86" i="45"/>
  <c r="L6" i="42"/>
  <c r="L7" i="42"/>
  <c r="L8" i="42"/>
  <c r="L9" i="42"/>
  <c r="L10" i="42"/>
  <c r="L11" i="42"/>
  <c r="L12" i="42"/>
  <c r="L5" i="42"/>
  <c r="K93" i="43"/>
  <c r="B93" i="43"/>
  <c r="K92" i="43"/>
  <c r="B92" i="43"/>
  <c r="K91" i="43"/>
  <c r="B91" i="43"/>
  <c r="K90" i="43"/>
  <c r="B90" i="43"/>
  <c r="K89" i="43"/>
  <c r="B89" i="43"/>
  <c r="K88" i="43"/>
  <c r="B88" i="43"/>
  <c r="K87" i="43"/>
  <c r="B87" i="43"/>
  <c r="K86" i="43"/>
  <c r="B86" i="43"/>
  <c r="AE86" i="37"/>
  <c r="AE87" i="37"/>
  <c r="AE88" i="37"/>
  <c r="AE89" i="37"/>
  <c r="AE90" i="37"/>
  <c r="AE91" i="37"/>
  <c r="AE92" i="37"/>
  <c r="AE93" i="37"/>
  <c r="W86" i="37"/>
  <c r="W87" i="37"/>
  <c r="W88" i="37"/>
  <c r="W89" i="37"/>
  <c r="W90" i="37"/>
  <c r="W91" i="37"/>
  <c r="W92" i="37"/>
  <c r="W93" i="37"/>
  <c r="AA86" i="37"/>
  <c r="AA87" i="37"/>
  <c r="AA88" i="37"/>
  <c r="AA89" i="37"/>
  <c r="AA90" i="37"/>
  <c r="AA91" i="37"/>
  <c r="AA92" i="37"/>
  <c r="AA93" i="37"/>
  <c r="S86" i="37"/>
  <c r="S87" i="37"/>
  <c r="S88" i="37"/>
  <c r="S89" i="37"/>
  <c r="S90" i="37"/>
  <c r="S91" i="37"/>
  <c r="S92" i="37"/>
  <c r="S93" i="37"/>
  <c r="K86" i="37"/>
  <c r="O86" i="37"/>
  <c r="K87" i="37"/>
  <c r="O87" i="37"/>
  <c r="K88" i="37"/>
  <c r="O88" i="37"/>
  <c r="K89" i="37"/>
  <c r="O89" i="37"/>
  <c r="K90" i="37"/>
  <c r="O90" i="37"/>
  <c r="K91" i="37"/>
  <c r="O91" i="37"/>
  <c r="K92" i="37"/>
  <c r="O92" i="37"/>
  <c r="K93" i="37"/>
  <c r="O93" i="37"/>
  <c r="AG93" i="37"/>
  <c r="AF93" i="37"/>
  <c r="B93" i="37"/>
  <c r="AG92" i="37"/>
  <c r="AF92" i="37"/>
  <c r="B92" i="37"/>
  <c r="AG91" i="37"/>
  <c r="AF91" i="37"/>
  <c r="B91" i="37"/>
  <c r="AG90" i="37"/>
  <c r="AF90" i="37"/>
  <c r="B90" i="37"/>
  <c r="AG89" i="37"/>
  <c r="AF89" i="37"/>
  <c r="B89" i="37"/>
  <c r="AG88" i="37"/>
  <c r="AF88" i="37"/>
  <c r="B88" i="37"/>
  <c r="AG87" i="37"/>
  <c r="AF87" i="37"/>
  <c r="B87" i="37"/>
  <c r="AG86" i="37"/>
  <c r="AF86" i="37"/>
  <c r="B86" i="37"/>
  <c r="K93" i="33"/>
  <c r="B93" i="33"/>
  <c r="K92" i="33"/>
  <c r="B92" i="33"/>
  <c r="K91" i="33"/>
  <c r="B91" i="33"/>
  <c r="K90" i="33"/>
  <c r="B90" i="33"/>
  <c r="K89" i="33"/>
  <c r="B89" i="33"/>
  <c r="K88" i="33"/>
  <c r="B88" i="33"/>
  <c r="K87" i="33"/>
  <c r="B87" i="33"/>
  <c r="K86" i="33"/>
  <c r="B86" i="33"/>
  <c r="I13" i="29"/>
  <c r="J13" i="29"/>
  <c r="K13" i="29"/>
  <c r="K93" i="30"/>
  <c r="B93" i="30"/>
  <c r="K92" i="30"/>
  <c r="B92" i="30"/>
  <c r="K91" i="30"/>
  <c r="B91" i="30"/>
  <c r="K90" i="30"/>
  <c r="B90" i="30"/>
  <c r="K89" i="30"/>
  <c r="B89" i="30"/>
  <c r="K88" i="30"/>
  <c r="B88" i="30"/>
  <c r="K87" i="30"/>
  <c r="B87" i="30"/>
  <c r="K86" i="30"/>
  <c r="B86" i="30"/>
  <c r="AI88" i="37" l="1"/>
  <c r="AI89" i="37"/>
  <c r="AI92" i="37"/>
  <c r="AI93" i="37"/>
  <c r="AI86" i="37"/>
  <c r="AI87" i="37"/>
  <c r="AI90" i="37"/>
  <c r="AI91" i="37"/>
  <c r="K93" i="23" l="1"/>
  <c r="B93" i="23"/>
  <c r="K92" i="23"/>
  <c r="B92" i="23"/>
  <c r="K91" i="23"/>
  <c r="B91" i="23"/>
  <c r="K90" i="23"/>
  <c r="B90" i="23"/>
  <c r="K89" i="23"/>
  <c r="B89" i="23"/>
  <c r="K88" i="23"/>
  <c r="B88" i="23"/>
  <c r="K87" i="23"/>
  <c r="B87" i="23"/>
  <c r="K86" i="23"/>
  <c r="B86" i="23"/>
  <c r="B93" i="26" l="1"/>
  <c r="B92" i="26"/>
  <c r="B91" i="26"/>
  <c r="B90" i="26"/>
  <c r="B89" i="26"/>
  <c r="B88" i="26"/>
  <c r="B87" i="26"/>
  <c r="B86" i="26"/>
  <c r="M5" i="21" l="1"/>
  <c r="M6" i="21"/>
  <c r="M7" i="21"/>
  <c r="M8" i="21"/>
  <c r="M9" i="21"/>
  <c r="M10" i="21"/>
  <c r="M11" i="21"/>
  <c r="M12" i="21"/>
  <c r="L6" i="21"/>
  <c r="L7" i="21"/>
  <c r="L8" i="21"/>
  <c r="L9" i="21"/>
  <c r="L10" i="21"/>
  <c r="L11" i="21"/>
  <c r="L12" i="21"/>
  <c r="L5" i="21"/>
  <c r="B93" i="20" l="1"/>
  <c r="B92" i="20"/>
  <c r="B91" i="20"/>
  <c r="B90" i="20"/>
  <c r="B89" i="20"/>
  <c r="B88" i="20"/>
  <c r="B87" i="20"/>
  <c r="B86" i="20"/>
  <c r="R5" i="44" l="1"/>
  <c r="S5" i="44"/>
  <c r="T5" i="44"/>
  <c r="R6" i="44"/>
  <c r="S6" i="44"/>
  <c r="T6" i="44"/>
  <c r="R7" i="44"/>
  <c r="S7" i="44"/>
  <c r="T7" i="44"/>
  <c r="R8" i="44"/>
  <c r="S8" i="44"/>
  <c r="T8" i="44"/>
  <c r="R9" i="44"/>
  <c r="S9" i="44"/>
  <c r="T9" i="44"/>
  <c r="R10" i="44"/>
  <c r="S10" i="44"/>
  <c r="T10" i="44"/>
  <c r="R11" i="44"/>
  <c r="S11" i="44"/>
  <c r="T11" i="44"/>
  <c r="R12" i="44"/>
  <c r="S12" i="44"/>
  <c r="T12" i="44"/>
  <c r="I18" i="40" l="1"/>
  <c r="I19" i="40"/>
  <c r="I20" i="40"/>
  <c r="I13" i="40"/>
  <c r="I7" i="40"/>
  <c r="I8" i="40"/>
  <c r="I9" i="40"/>
  <c r="I10" i="40"/>
  <c r="I11" i="40"/>
  <c r="I12" i="40"/>
  <c r="I6" i="40"/>
  <c r="J7" i="40"/>
  <c r="J8" i="40"/>
  <c r="J6" i="40"/>
  <c r="K13" i="42"/>
  <c r="J13" i="42"/>
  <c r="I13" i="42"/>
  <c r="M12" i="42"/>
  <c r="M11" i="42"/>
  <c r="M10" i="42"/>
  <c r="M9" i="42"/>
  <c r="M8" i="42"/>
  <c r="M7" i="42"/>
  <c r="M6" i="42"/>
  <c r="M5" i="42"/>
  <c r="H13" i="42"/>
  <c r="H12" i="42"/>
  <c r="H11" i="42"/>
  <c r="H10" i="42"/>
  <c r="H9" i="42"/>
  <c r="H8" i="42"/>
  <c r="H7" i="42"/>
  <c r="H6" i="42"/>
  <c r="H5" i="42"/>
  <c r="L13" i="42" l="1"/>
  <c r="M13" i="42"/>
  <c r="K6" i="44"/>
  <c r="L6" i="44"/>
  <c r="M6" i="44"/>
  <c r="N6" i="44"/>
  <c r="K7" i="44"/>
  <c r="L7" i="44"/>
  <c r="M7" i="44"/>
  <c r="N7" i="44"/>
  <c r="K8" i="44"/>
  <c r="L8" i="44"/>
  <c r="M8" i="44"/>
  <c r="N8" i="44"/>
  <c r="K9" i="44"/>
  <c r="L9" i="44"/>
  <c r="M9" i="44"/>
  <c r="N9" i="44"/>
  <c r="K10" i="44"/>
  <c r="L10" i="44"/>
  <c r="M10" i="44"/>
  <c r="N10" i="44"/>
  <c r="K11" i="44"/>
  <c r="L11" i="44"/>
  <c r="M11" i="44"/>
  <c r="N11" i="44"/>
  <c r="K12" i="44"/>
  <c r="L12" i="44"/>
  <c r="M12" i="44"/>
  <c r="N12" i="44"/>
  <c r="L5" i="44"/>
  <c r="M5" i="44"/>
  <c r="I16" i="40" s="1"/>
  <c r="N5" i="44"/>
  <c r="I17" i="40" s="1"/>
  <c r="K5" i="44"/>
  <c r="I14" i="40" s="1"/>
  <c r="J13" i="44"/>
  <c r="J13" i="40" s="1"/>
  <c r="I15" i="40" l="1"/>
  <c r="P13" i="44"/>
  <c r="Q13" i="44"/>
  <c r="O13" i="44"/>
  <c r="I13" i="44"/>
  <c r="R13" i="44" l="1"/>
  <c r="J18" i="40" s="1"/>
  <c r="J12" i="40"/>
  <c r="N13" i="44"/>
  <c r="J17" i="40" s="1"/>
  <c r="T13" i="44"/>
  <c r="J20" i="40" s="1"/>
  <c r="S13" i="44"/>
  <c r="J19" i="40" s="1"/>
  <c r="B85" i="45"/>
  <c r="B84" i="45"/>
  <c r="B83" i="45"/>
  <c r="B82" i="45"/>
  <c r="B81" i="45"/>
  <c r="B80" i="45"/>
  <c r="B79" i="45"/>
  <c r="B78" i="45"/>
  <c r="B77" i="45"/>
  <c r="B76" i="45"/>
  <c r="B75" i="45"/>
  <c r="B74" i="45"/>
  <c r="B73" i="45"/>
  <c r="B72" i="45"/>
  <c r="B71" i="45"/>
  <c r="B70" i="45"/>
  <c r="B69" i="45"/>
  <c r="B68" i="45"/>
  <c r="B67" i="45"/>
  <c r="B66" i="45"/>
  <c r="B65" i="45"/>
  <c r="B64" i="45"/>
  <c r="B63" i="45"/>
  <c r="B62" i="45"/>
  <c r="B61" i="45"/>
  <c r="B60" i="45"/>
  <c r="B59" i="45"/>
  <c r="B58" i="45"/>
  <c r="B57" i="45"/>
  <c r="B56" i="45"/>
  <c r="B55" i="45"/>
  <c r="B54" i="45"/>
  <c r="B53" i="45"/>
  <c r="B52" i="45"/>
  <c r="B51" i="45"/>
  <c r="B50" i="45"/>
  <c r="B49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B11" i="45"/>
  <c r="B10" i="45"/>
  <c r="B9" i="45"/>
  <c r="B8" i="45"/>
  <c r="B7" i="45"/>
  <c r="B6" i="45"/>
  <c r="H13" i="44"/>
  <c r="G13" i="44"/>
  <c r="F13" i="44"/>
  <c r="C2" i="41"/>
  <c r="J9" i="40" l="1"/>
  <c r="K13" i="44"/>
  <c r="J14" i="40" s="1"/>
  <c r="J10" i="40"/>
  <c r="L13" i="44"/>
  <c r="J15" i="40" s="1"/>
  <c r="J11" i="40"/>
  <c r="M13" i="44"/>
  <c r="J16" i="40" s="1"/>
  <c r="P2" i="19"/>
  <c r="I123" i="19" l="1"/>
  <c r="J124" i="19"/>
  <c r="K125" i="19"/>
  <c r="I127" i="19"/>
  <c r="J128" i="19"/>
  <c r="K129" i="19"/>
  <c r="I131" i="19"/>
  <c r="J132" i="19"/>
  <c r="I122" i="19"/>
  <c r="H123" i="19"/>
  <c r="H124" i="19"/>
  <c r="H125" i="19"/>
  <c r="H126" i="19"/>
  <c r="H127" i="19"/>
  <c r="H128" i="19"/>
  <c r="H129" i="19"/>
  <c r="H130" i="19"/>
  <c r="H131" i="19"/>
  <c r="H132" i="19"/>
  <c r="E122" i="19"/>
  <c r="B124" i="19"/>
  <c r="C125" i="19"/>
  <c r="D126" i="19"/>
  <c r="B128" i="19"/>
  <c r="C129" i="19"/>
  <c r="D130" i="19"/>
  <c r="B132" i="19"/>
  <c r="D122" i="19"/>
  <c r="J123" i="19"/>
  <c r="K124" i="19"/>
  <c r="I126" i="19"/>
  <c r="J127" i="19"/>
  <c r="K128" i="19"/>
  <c r="I130" i="19"/>
  <c r="J131" i="19"/>
  <c r="K132" i="19"/>
  <c r="E123" i="19"/>
  <c r="E124" i="19"/>
  <c r="E125" i="19"/>
  <c r="E126" i="19"/>
  <c r="E127" i="19"/>
  <c r="E128" i="19"/>
  <c r="E129" i="19"/>
  <c r="E130" i="19"/>
  <c r="E131" i="19"/>
  <c r="E132" i="19"/>
  <c r="G122" i="19"/>
  <c r="B123" i="19"/>
  <c r="C124" i="19"/>
  <c r="D125" i="19"/>
  <c r="B127" i="19"/>
  <c r="C128" i="19"/>
  <c r="D129" i="19"/>
  <c r="B131" i="19"/>
  <c r="C132" i="19"/>
  <c r="B122" i="19"/>
  <c r="K123" i="19"/>
  <c r="I125" i="19"/>
  <c r="J126" i="19"/>
  <c r="K127" i="19"/>
  <c r="I129" i="19"/>
  <c r="J130" i="19"/>
  <c r="K131" i="19"/>
  <c r="J122" i="19"/>
  <c r="F123" i="19"/>
  <c r="F124" i="19"/>
  <c r="F125" i="19"/>
  <c r="F126" i="19"/>
  <c r="F127" i="19"/>
  <c r="F129" i="19"/>
  <c r="F130" i="19"/>
  <c r="F131" i="19"/>
  <c r="F132" i="19"/>
  <c r="H122" i="19"/>
  <c r="C123" i="19"/>
  <c r="D124" i="19"/>
  <c r="B126" i="19"/>
  <c r="C127" i="19"/>
  <c r="D128" i="19"/>
  <c r="B130" i="19"/>
  <c r="D132" i="19"/>
  <c r="J125" i="19"/>
  <c r="K126" i="19"/>
  <c r="I128" i="19"/>
  <c r="J129" i="19"/>
  <c r="C131" i="19"/>
  <c r="F128" i="19"/>
  <c r="I124" i="19"/>
  <c r="G123" i="19"/>
  <c r="G127" i="19"/>
  <c r="G131" i="19"/>
  <c r="B125" i="19"/>
  <c r="C130" i="19"/>
  <c r="K130" i="19"/>
  <c r="G124" i="19"/>
  <c r="G128" i="19"/>
  <c r="G132" i="19"/>
  <c r="C126" i="19"/>
  <c r="D131" i="19"/>
  <c r="I132" i="19"/>
  <c r="G125" i="19"/>
  <c r="G129" i="19"/>
  <c r="F122" i="19"/>
  <c r="D127" i="19"/>
  <c r="C122" i="19"/>
  <c r="K122" i="19"/>
  <c r="G126" i="19"/>
  <c r="G130" i="19"/>
  <c r="D123" i="19"/>
  <c r="B129" i="19"/>
  <c r="C14" i="40"/>
  <c r="C13" i="40"/>
  <c r="C12" i="40"/>
  <c r="D10" i="40"/>
  <c r="C10" i="40"/>
  <c r="D9" i="40"/>
  <c r="C9" i="40"/>
  <c r="D8" i="40"/>
  <c r="C8" i="40"/>
  <c r="D7" i="40"/>
  <c r="C7" i="40"/>
  <c r="D6" i="40"/>
  <c r="C6" i="40"/>
  <c r="K85" i="43"/>
  <c r="B85" i="43"/>
  <c r="K84" i="43"/>
  <c r="B84" i="43"/>
  <c r="K83" i="43"/>
  <c r="B83" i="43"/>
  <c r="K82" i="43"/>
  <c r="B82" i="43"/>
  <c r="K81" i="43"/>
  <c r="B81" i="43"/>
  <c r="K80" i="43"/>
  <c r="B80" i="43"/>
  <c r="K79" i="43"/>
  <c r="B79" i="43"/>
  <c r="K78" i="43"/>
  <c r="B78" i="43"/>
  <c r="K77" i="43"/>
  <c r="B77" i="43"/>
  <c r="K76" i="43"/>
  <c r="B76" i="43"/>
  <c r="K75" i="43"/>
  <c r="B75" i="43"/>
  <c r="K74" i="43"/>
  <c r="B74" i="43"/>
  <c r="K73" i="43"/>
  <c r="B73" i="43"/>
  <c r="K72" i="43"/>
  <c r="B72" i="43"/>
  <c r="K71" i="43"/>
  <c r="B71" i="43"/>
  <c r="K70" i="43"/>
  <c r="B70" i="43"/>
  <c r="K69" i="43"/>
  <c r="B69" i="43"/>
  <c r="K68" i="43"/>
  <c r="B68" i="43"/>
  <c r="K67" i="43"/>
  <c r="B67" i="43"/>
  <c r="K66" i="43"/>
  <c r="B66" i="43"/>
  <c r="K65" i="43"/>
  <c r="B65" i="43"/>
  <c r="K64" i="43"/>
  <c r="B64" i="43"/>
  <c r="K63" i="43"/>
  <c r="B63" i="43"/>
  <c r="K62" i="43"/>
  <c r="B62" i="43"/>
  <c r="K61" i="43"/>
  <c r="B61" i="43"/>
  <c r="K60" i="43"/>
  <c r="B60" i="43"/>
  <c r="K59" i="43"/>
  <c r="B59" i="43"/>
  <c r="K58" i="43"/>
  <c r="B58" i="43"/>
  <c r="K57" i="43"/>
  <c r="B57" i="43"/>
  <c r="K56" i="43"/>
  <c r="B56" i="43"/>
  <c r="K55" i="43"/>
  <c r="B55" i="43"/>
  <c r="K54" i="43"/>
  <c r="B54" i="43"/>
  <c r="K53" i="43"/>
  <c r="B53" i="43"/>
  <c r="K52" i="43"/>
  <c r="B52" i="43"/>
  <c r="K51" i="43"/>
  <c r="B51" i="43"/>
  <c r="K50" i="43"/>
  <c r="B50" i="43"/>
  <c r="K49" i="43"/>
  <c r="B49" i="43"/>
  <c r="K48" i="43"/>
  <c r="B48" i="43"/>
  <c r="K47" i="43"/>
  <c r="B47" i="43"/>
  <c r="K46" i="43"/>
  <c r="B46" i="43"/>
  <c r="K45" i="43"/>
  <c r="B45" i="43"/>
  <c r="K44" i="43"/>
  <c r="B44" i="43"/>
  <c r="K43" i="43"/>
  <c r="B43" i="43"/>
  <c r="K42" i="43"/>
  <c r="B42" i="43"/>
  <c r="K41" i="43"/>
  <c r="B41" i="43"/>
  <c r="K40" i="43"/>
  <c r="B40" i="43"/>
  <c r="K39" i="43"/>
  <c r="B39" i="43"/>
  <c r="K38" i="43"/>
  <c r="B38" i="43"/>
  <c r="K37" i="43"/>
  <c r="B37" i="43"/>
  <c r="K36" i="43"/>
  <c r="B36" i="43"/>
  <c r="K35" i="43"/>
  <c r="B35" i="43"/>
  <c r="K34" i="43"/>
  <c r="B34" i="43"/>
  <c r="K33" i="43"/>
  <c r="B33" i="43"/>
  <c r="K32" i="43"/>
  <c r="B32" i="43"/>
  <c r="K31" i="43"/>
  <c r="B31" i="43"/>
  <c r="K30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B7" i="43"/>
  <c r="B6" i="43"/>
  <c r="H107" i="19" s="1"/>
  <c r="D14" i="40"/>
  <c r="D13" i="40"/>
  <c r="D12" i="40"/>
  <c r="D11" i="40"/>
  <c r="C16" i="40"/>
  <c r="C2" i="39"/>
  <c r="L2" i="19"/>
  <c r="C14" i="38"/>
  <c r="C11" i="38"/>
  <c r="C10" i="38"/>
  <c r="C9" i="38"/>
  <c r="D8" i="38"/>
  <c r="C8" i="38"/>
  <c r="D7" i="38"/>
  <c r="C7" i="38"/>
  <c r="D6" i="38"/>
  <c r="C6" i="38"/>
  <c r="L6" i="35"/>
  <c r="M6" i="35"/>
  <c r="N6" i="35"/>
  <c r="L7" i="35"/>
  <c r="M7" i="35"/>
  <c r="N7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M5" i="35"/>
  <c r="N5" i="35"/>
  <c r="L5" i="35"/>
  <c r="K13" i="35"/>
  <c r="D14" i="38" s="1"/>
  <c r="E112" i="19" l="1"/>
  <c r="D112" i="19"/>
  <c r="F108" i="19"/>
  <c r="C116" i="19"/>
  <c r="F116" i="19"/>
  <c r="H114" i="19"/>
  <c r="E115" i="19"/>
  <c r="G112" i="19"/>
  <c r="H112" i="19"/>
  <c r="G108" i="19"/>
  <c r="F112" i="19"/>
  <c r="D116" i="19"/>
  <c r="B110" i="19"/>
  <c r="D113" i="19"/>
  <c r="E110" i="19"/>
  <c r="E107" i="19"/>
  <c r="H110" i="19"/>
  <c r="C108" i="19"/>
  <c r="C113" i="19"/>
  <c r="C17" i="38"/>
  <c r="F110" i="19"/>
  <c r="G107" i="19"/>
  <c r="B116" i="19"/>
  <c r="G114" i="19"/>
  <c r="B111" i="19"/>
  <c r="E114" i="19"/>
  <c r="D111" i="19"/>
  <c r="B117" i="19"/>
  <c r="F111" i="19"/>
  <c r="F115" i="19"/>
  <c r="D107" i="19"/>
  <c r="B112" i="19"/>
  <c r="C117" i="19"/>
  <c r="G111" i="19"/>
  <c r="G115" i="19"/>
  <c r="B107" i="19"/>
  <c r="C112" i="19"/>
  <c r="D117" i="19"/>
  <c r="H111" i="19"/>
  <c r="H115" i="19"/>
  <c r="D108" i="19"/>
  <c r="C115" i="19"/>
  <c r="E111" i="19"/>
  <c r="E117" i="19"/>
  <c r="E116" i="19"/>
  <c r="B109" i="19"/>
  <c r="C114" i="19"/>
  <c r="F109" i="19"/>
  <c r="F113" i="19"/>
  <c r="F117" i="19"/>
  <c r="C109" i="19"/>
  <c r="D114" i="19"/>
  <c r="G109" i="19"/>
  <c r="G113" i="19"/>
  <c r="G117" i="19"/>
  <c r="D109" i="19"/>
  <c r="B115" i="19"/>
  <c r="H109" i="19"/>
  <c r="H113" i="19"/>
  <c r="H117" i="19"/>
  <c r="C111" i="19"/>
  <c r="E109" i="19"/>
  <c r="E113" i="19"/>
  <c r="B114" i="19"/>
  <c r="C110" i="19"/>
  <c r="D115" i="19"/>
  <c r="F114" i="19"/>
  <c r="D110" i="19"/>
  <c r="G110" i="19"/>
  <c r="F107" i="19"/>
  <c r="C107" i="19"/>
  <c r="E108" i="19"/>
  <c r="H116" i="19"/>
  <c r="H108" i="19"/>
  <c r="G116" i="19"/>
  <c r="B108" i="19"/>
  <c r="B113" i="19"/>
  <c r="C15" i="38"/>
  <c r="M13" i="35"/>
  <c r="D16" i="38" s="1"/>
  <c r="C16" i="38"/>
  <c r="L13" i="35"/>
  <c r="D15" i="38" s="1"/>
  <c r="N13" i="35"/>
  <c r="D17" i="38" s="1"/>
  <c r="C15" i="40"/>
  <c r="C11" i="40"/>
  <c r="D16" i="40"/>
  <c r="D15" i="40"/>
  <c r="AF6" i="37"/>
  <c r="AG6" i="37"/>
  <c r="AF7" i="37"/>
  <c r="AG7" i="37"/>
  <c r="AF8" i="37"/>
  <c r="AG8" i="37"/>
  <c r="AF9" i="37"/>
  <c r="AG9" i="37"/>
  <c r="AF10" i="37"/>
  <c r="AG10" i="37"/>
  <c r="AF11" i="37"/>
  <c r="AG11" i="37"/>
  <c r="AF12" i="37"/>
  <c r="AG12" i="37"/>
  <c r="AF13" i="37"/>
  <c r="AG13" i="37"/>
  <c r="AF14" i="37"/>
  <c r="AG14" i="37"/>
  <c r="AF15" i="37"/>
  <c r="AG15" i="37"/>
  <c r="AF16" i="37"/>
  <c r="AG16" i="37"/>
  <c r="AF17" i="37"/>
  <c r="AG17" i="37"/>
  <c r="AF18" i="37"/>
  <c r="AG18" i="37"/>
  <c r="AF19" i="37"/>
  <c r="AG19" i="37"/>
  <c r="AF20" i="37"/>
  <c r="AG20" i="37"/>
  <c r="AF21" i="37"/>
  <c r="AG21" i="37"/>
  <c r="AF22" i="37"/>
  <c r="AG22" i="37"/>
  <c r="AF23" i="37"/>
  <c r="AG23" i="37"/>
  <c r="AF24" i="37"/>
  <c r="AG24" i="37"/>
  <c r="AF25" i="37"/>
  <c r="AG25" i="37"/>
  <c r="AF26" i="37"/>
  <c r="AG26" i="37"/>
  <c r="AF27" i="37"/>
  <c r="AG27" i="37"/>
  <c r="AF28" i="37"/>
  <c r="AG28" i="37"/>
  <c r="AF29" i="37"/>
  <c r="AG29" i="37"/>
  <c r="AF30" i="37"/>
  <c r="AG30" i="37"/>
  <c r="AF31" i="37"/>
  <c r="AG31" i="37"/>
  <c r="AF32" i="37"/>
  <c r="AG32" i="37"/>
  <c r="AF33" i="37"/>
  <c r="AG33" i="37"/>
  <c r="AF34" i="37"/>
  <c r="AG34" i="37"/>
  <c r="AF35" i="37"/>
  <c r="AG35" i="37"/>
  <c r="AF36" i="37"/>
  <c r="AG36" i="37"/>
  <c r="AF37" i="37"/>
  <c r="AG37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W83" i="37"/>
  <c r="O85" i="37" l="1"/>
  <c r="O84" i="37"/>
  <c r="O83" i="37"/>
  <c r="O82" i="37"/>
  <c r="O81" i="37"/>
  <c r="O80" i="37"/>
  <c r="O79" i="37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5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AE53" i="37"/>
  <c r="AE52" i="37"/>
  <c r="AE51" i="37"/>
  <c r="AE50" i="37"/>
  <c r="AE49" i="37"/>
  <c r="AE48" i="37"/>
  <c r="AE47" i="37"/>
  <c r="AE46" i="37"/>
  <c r="AE45" i="37"/>
  <c r="AE44" i="37"/>
  <c r="AE43" i="37"/>
  <c r="AE42" i="37"/>
  <c r="AE41" i="37"/>
  <c r="AE40" i="37"/>
  <c r="AE39" i="37"/>
  <c r="AE38" i="37"/>
  <c r="AE37" i="37"/>
  <c r="AE36" i="37"/>
  <c r="AE35" i="37"/>
  <c r="AE34" i="37"/>
  <c r="AE33" i="37"/>
  <c r="AE32" i="37"/>
  <c r="AE31" i="37"/>
  <c r="AE30" i="37"/>
  <c r="AE29" i="37"/>
  <c r="AE28" i="37"/>
  <c r="AE27" i="37"/>
  <c r="AE26" i="37"/>
  <c r="AE25" i="37"/>
  <c r="AE24" i="37"/>
  <c r="AE23" i="37"/>
  <c r="AE22" i="37"/>
  <c r="AE21" i="37"/>
  <c r="AE20" i="37"/>
  <c r="AE19" i="37"/>
  <c r="AE18" i="37"/>
  <c r="AE17" i="37"/>
  <c r="AE16" i="37"/>
  <c r="AE15" i="37"/>
  <c r="AE14" i="37"/>
  <c r="AE13" i="37"/>
  <c r="AE12" i="37"/>
  <c r="AE11" i="37"/>
  <c r="AE10" i="37"/>
  <c r="AE9" i="37"/>
  <c r="AE8" i="37"/>
  <c r="AE7" i="37"/>
  <c r="AE6" i="37"/>
  <c r="AA53" i="37"/>
  <c r="AA52" i="37"/>
  <c r="AA51" i="37"/>
  <c r="AA50" i="37"/>
  <c r="AA49" i="37"/>
  <c r="AA48" i="37"/>
  <c r="AA47" i="37"/>
  <c r="AA46" i="37"/>
  <c r="AA45" i="37"/>
  <c r="AA44" i="37"/>
  <c r="AA43" i="37"/>
  <c r="AA42" i="37"/>
  <c r="AA41" i="37"/>
  <c r="AA40" i="37"/>
  <c r="AA39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6" i="37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AA7" i="37"/>
  <c r="AA6" i="37"/>
  <c r="W53" i="37"/>
  <c r="W52" i="37"/>
  <c r="W51" i="37"/>
  <c r="W50" i="37"/>
  <c r="W49" i="37"/>
  <c r="W48" i="37"/>
  <c r="W47" i="37"/>
  <c r="W46" i="37"/>
  <c r="W45" i="37"/>
  <c r="W44" i="37"/>
  <c r="W43" i="37"/>
  <c r="W42" i="37"/>
  <c r="W41" i="37"/>
  <c r="W40" i="37"/>
  <c r="W39" i="37"/>
  <c r="W38" i="37"/>
  <c r="W37" i="37"/>
  <c r="W36" i="37"/>
  <c r="W35" i="37"/>
  <c r="W34" i="37"/>
  <c r="W33" i="37"/>
  <c r="W32" i="37"/>
  <c r="W31" i="37"/>
  <c r="W30" i="37"/>
  <c r="W29" i="37"/>
  <c r="W28" i="37"/>
  <c r="W27" i="37"/>
  <c r="W26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W7" i="37"/>
  <c r="W6" i="37"/>
  <c r="S53" i="37"/>
  <c r="S52" i="37"/>
  <c r="S51" i="37"/>
  <c r="S50" i="37"/>
  <c r="S49" i="37"/>
  <c r="S48" i="37"/>
  <c r="S47" i="37"/>
  <c r="S46" i="37"/>
  <c r="S45" i="37"/>
  <c r="S44" i="37"/>
  <c r="S43" i="37"/>
  <c r="S42" i="37"/>
  <c r="S41" i="37"/>
  <c r="S40" i="37"/>
  <c r="S39" i="37"/>
  <c r="S38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6" i="37"/>
  <c r="AI6" i="37" s="1"/>
  <c r="K7" i="37"/>
  <c r="AI7" i="37" s="1"/>
  <c r="K8" i="37"/>
  <c r="AI8" i="37" s="1"/>
  <c r="K9" i="37"/>
  <c r="AI9" i="37" s="1"/>
  <c r="K10" i="37"/>
  <c r="AI10" i="37" s="1"/>
  <c r="K11" i="37"/>
  <c r="AI11" i="37" s="1"/>
  <c r="K12" i="37"/>
  <c r="AI12" i="37" s="1"/>
  <c r="K13" i="37"/>
  <c r="AI13" i="37" s="1"/>
  <c r="K14" i="37"/>
  <c r="AI14" i="37" s="1"/>
  <c r="K15" i="37"/>
  <c r="AI15" i="37" s="1"/>
  <c r="K16" i="37"/>
  <c r="AI16" i="37" s="1"/>
  <c r="K17" i="37"/>
  <c r="AI17" i="37" s="1"/>
  <c r="K18" i="37"/>
  <c r="AI18" i="37" s="1"/>
  <c r="K19" i="37"/>
  <c r="AI19" i="37" s="1"/>
  <c r="K20" i="37"/>
  <c r="AI20" i="37" s="1"/>
  <c r="K21" i="37"/>
  <c r="AI21" i="37" s="1"/>
  <c r="K22" i="37"/>
  <c r="AI22" i="37" s="1"/>
  <c r="K23" i="37"/>
  <c r="AI23" i="37" s="1"/>
  <c r="K24" i="37"/>
  <c r="AI24" i="37" s="1"/>
  <c r="K25" i="37"/>
  <c r="AI25" i="37" s="1"/>
  <c r="K26" i="37"/>
  <c r="AI26" i="37" s="1"/>
  <c r="K27" i="37"/>
  <c r="AI27" i="37" s="1"/>
  <c r="K28" i="37"/>
  <c r="AI28" i="37" s="1"/>
  <c r="K29" i="37"/>
  <c r="AI29" i="37" s="1"/>
  <c r="K30" i="37"/>
  <c r="AI30" i="37" s="1"/>
  <c r="K31" i="37"/>
  <c r="AI31" i="37" s="1"/>
  <c r="K32" i="37"/>
  <c r="AI32" i="37" s="1"/>
  <c r="K33" i="37"/>
  <c r="AI33" i="37" s="1"/>
  <c r="K34" i="37"/>
  <c r="AI34" i="37" s="1"/>
  <c r="K35" i="37"/>
  <c r="AI35" i="37" s="1"/>
  <c r="K36" i="37"/>
  <c r="AI36" i="37" s="1"/>
  <c r="K37" i="37"/>
  <c r="AI37" i="37" s="1"/>
  <c r="K38" i="37"/>
  <c r="AE85" i="37"/>
  <c r="AE84" i="37"/>
  <c r="AE83" i="37"/>
  <c r="AE82" i="37"/>
  <c r="AE81" i="37"/>
  <c r="AE80" i="37"/>
  <c r="AE79" i="37"/>
  <c r="AE78" i="37"/>
  <c r="AE77" i="37"/>
  <c r="AE76" i="37"/>
  <c r="AE75" i="37"/>
  <c r="AE74" i="37"/>
  <c r="AE73" i="37"/>
  <c r="AE72" i="37"/>
  <c r="AE71" i="37"/>
  <c r="AE70" i="37"/>
  <c r="AE69" i="37"/>
  <c r="AE68" i="37"/>
  <c r="AE67" i="37"/>
  <c r="AE66" i="37"/>
  <c r="AE65" i="37"/>
  <c r="AE64" i="37"/>
  <c r="AE63" i="37"/>
  <c r="AE62" i="37"/>
  <c r="AE61" i="37"/>
  <c r="AE60" i="37"/>
  <c r="AE59" i="37"/>
  <c r="AE58" i="37"/>
  <c r="AE57" i="37"/>
  <c r="AE56" i="37"/>
  <c r="AE55" i="37"/>
  <c r="AE54" i="37"/>
  <c r="AA85" i="37"/>
  <c r="AA84" i="37"/>
  <c r="AA83" i="37"/>
  <c r="AA82" i="37"/>
  <c r="AA81" i="37"/>
  <c r="AA80" i="37"/>
  <c r="AA79" i="37"/>
  <c r="AA78" i="37"/>
  <c r="AA77" i="37"/>
  <c r="AA76" i="37"/>
  <c r="AA75" i="37"/>
  <c r="AA74" i="37"/>
  <c r="AA73" i="37"/>
  <c r="AA72" i="37"/>
  <c r="AA71" i="37"/>
  <c r="AA70" i="37"/>
  <c r="AA69" i="37"/>
  <c r="AA68" i="37"/>
  <c r="AA67" i="37"/>
  <c r="AA66" i="37"/>
  <c r="AA65" i="37"/>
  <c r="AA64" i="37"/>
  <c r="AA63" i="37"/>
  <c r="AA62" i="37"/>
  <c r="AA61" i="37"/>
  <c r="AA60" i="37"/>
  <c r="AA59" i="37"/>
  <c r="AA58" i="37"/>
  <c r="AA57" i="37"/>
  <c r="AA56" i="37"/>
  <c r="AA55" i="37"/>
  <c r="AA54" i="37"/>
  <c r="W85" i="37"/>
  <c r="W84" i="37"/>
  <c r="W82" i="37"/>
  <c r="W81" i="37"/>
  <c r="W80" i="37"/>
  <c r="W79" i="37"/>
  <c r="W78" i="37"/>
  <c r="W77" i="37"/>
  <c r="W76" i="37"/>
  <c r="W75" i="37"/>
  <c r="W74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61" i="37"/>
  <c r="W60" i="37"/>
  <c r="W59" i="37"/>
  <c r="W58" i="37"/>
  <c r="W57" i="37"/>
  <c r="W56" i="37"/>
  <c r="W55" i="37"/>
  <c r="W54" i="37"/>
  <c r="S85" i="37"/>
  <c r="S84" i="37"/>
  <c r="S83" i="37"/>
  <c r="S82" i="37"/>
  <c r="S81" i="37"/>
  <c r="S80" i="37"/>
  <c r="S79" i="37"/>
  <c r="S78" i="37"/>
  <c r="S77" i="37"/>
  <c r="S76" i="37"/>
  <c r="S75" i="37"/>
  <c r="S74" i="37"/>
  <c r="S73" i="37"/>
  <c r="S72" i="37"/>
  <c r="S71" i="37"/>
  <c r="S70" i="37"/>
  <c r="S69" i="37"/>
  <c r="S68" i="37"/>
  <c r="S67" i="37"/>
  <c r="S66" i="37"/>
  <c r="S65" i="37"/>
  <c r="S64" i="37"/>
  <c r="S63" i="37"/>
  <c r="S62" i="37"/>
  <c r="S61" i="37"/>
  <c r="S60" i="37"/>
  <c r="S59" i="37"/>
  <c r="S58" i="37"/>
  <c r="S57" i="37"/>
  <c r="S56" i="37"/>
  <c r="S55" i="37"/>
  <c r="S54" i="37"/>
  <c r="AG38" i="37"/>
  <c r="AG39" i="37"/>
  <c r="AG40" i="37"/>
  <c r="AG41" i="37"/>
  <c r="AG42" i="37"/>
  <c r="AG43" i="37"/>
  <c r="AG44" i="37"/>
  <c r="AG45" i="37"/>
  <c r="AG46" i="37"/>
  <c r="AG47" i="37"/>
  <c r="AG48" i="37"/>
  <c r="AG49" i="37"/>
  <c r="AG50" i="37"/>
  <c r="AG51" i="37"/>
  <c r="AG52" i="37"/>
  <c r="AG53" i="37"/>
  <c r="AG54" i="37"/>
  <c r="AG55" i="37"/>
  <c r="AG56" i="37"/>
  <c r="AG57" i="37"/>
  <c r="AG58" i="37"/>
  <c r="AG59" i="37"/>
  <c r="AG60" i="37"/>
  <c r="AG61" i="37"/>
  <c r="AG62" i="37"/>
  <c r="AG63" i="37"/>
  <c r="AG64" i="37"/>
  <c r="AG65" i="37"/>
  <c r="AG66" i="37"/>
  <c r="AG67" i="37"/>
  <c r="AG68" i="37"/>
  <c r="AG69" i="37"/>
  <c r="AG70" i="37"/>
  <c r="AG71" i="37"/>
  <c r="AI71" i="37"/>
  <c r="AG72" i="37"/>
  <c r="AG73" i="37"/>
  <c r="AG74" i="37"/>
  <c r="AG75" i="37"/>
  <c r="AG76" i="37"/>
  <c r="AG77" i="37"/>
  <c r="AG78" i="37"/>
  <c r="AG79" i="37"/>
  <c r="AI79" i="37" s="1"/>
  <c r="AG80" i="37"/>
  <c r="AG81" i="37"/>
  <c r="AI81" i="37" s="1"/>
  <c r="AG82" i="37"/>
  <c r="AG83" i="37"/>
  <c r="AG84" i="37"/>
  <c r="AG85" i="37"/>
  <c r="AF39" i="37"/>
  <c r="AF40" i="37"/>
  <c r="AF41" i="37"/>
  <c r="AF42" i="37"/>
  <c r="AF43" i="37"/>
  <c r="AF44" i="37"/>
  <c r="AF45" i="37"/>
  <c r="AF46" i="37"/>
  <c r="AF47" i="37"/>
  <c r="AF48" i="37"/>
  <c r="AF49" i="37"/>
  <c r="AF50" i="37"/>
  <c r="AF51" i="37"/>
  <c r="AF52" i="37"/>
  <c r="AF53" i="37"/>
  <c r="AF54" i="37"/>
  <c r="AF55" i="37"/>
  <c r="AF56" i="37"/>
  <c r="AF57" i="37"/>
  <c r="AF58" i="37"/>
  <c r="AF59" i="37"/>
  <c r="AF60" i="37"/>
  <c r="AF61" i="37"/>
  <c r="AF62" i="37"/>
  <c r="AF63" i="37"/>
  <c r="AF64" i="37"/>
  <c r="AF65" i="37"/>
  <c r="AF66" i="37"/>
  <c r="AF67" i="37"/>
  <c r="AF68" i="37"/>
  <c r="AF69" i="37"/>
  <c r="AF70" i="37"/>
  <c r="AF71" i="37"/>
  <c r="AF72" i="37"/>
  <c r="AF73" i="37"/>
  <c r="AF74" i="37"/>
  <c r="AF75" i="37"/>
  <c r="AF76" i="37"/>
  <c r="AF77" i="37"/>
  <c r="AF78" i="37"/>
  <c r="AF79" i="37"/>
  <c r="AF80" i="37"/>
  <c r="AF81" i="37"/>
  <c r="AF82" i="37"/>
  <c r="AF83" i="37"/>
  <c r="AF84" i="37"/>
  <c r="AF85" i="37"/>
  <c r="AF38" i="37"/>
  <c r="AI78" i="37" l="1"/>
  <c r="AI74" i="37"/>
  <c r="AI66" i="37"/>
  <c r="AI62" i="37"/>
  <c r="AI58" i="37"/>
  <c r="AI73" i="37"/>
  <c r="AI82" i="37"/>
  <c r="AI44" i="37"/>
  <c r="AI77" i="37"/>
  <c r="AI52" i="37"/>
  <c r="AI54" i="37"/>
  <c r="AI70" i="37"/>
  <c r="AI83" i="37"/>
  <c r="AI69" i="37"/>
  <c r="AI40" i="37"/>
  <c r="AI75" i="37"/>
  <c r="AI48" i="37"/>
  <c r="AI46" i="37"/>
  <c r="AI39" i="37"/>
  <c r="AI50" i="37"/>
  <c r="AI53" i="37"/>
  <c r="AI51" i="37"/>
  <c r="AI49" i="37"/>
  <c r="AI47" i="37"/>
  <c r="AI45" i="37"/>
  <c r="AI43" i="37"/>
  <c r="AI41" i="37"/>
  <c r="AI42" i="37"/>
  <c r="AI84" i="37"/>
  <c r="AI80" i="37"/>
  <c r="AI76" i="37"/>
  <c r="AI72" i="37"/>
  <c r="AI68" i="37"/>
  <c r="AI64" i="37"/>
  <c r="AI60" i="37"/>
  <c r="AI56" i="37"/>
  <c r="AI38" i="37"/>
  <c r="AI67" i="37"/>
  <c r="AI65" i="37"/>
  <c r="AI63" i="37"/>
  <c r="AI61" i="37"/>
  <c r="AI59" i="37"/>
  <c r="AI57" i="37"/>
  <c r="AI55" i="37"/>
  <c r="AI85" i="37"/>
  <c r="B85" i="37"/>
  <c r="B84" i="37"/>
  <c r="B83" i="37"/>
  <c r="B82" i="37"/>
  <c r="B81" i="37"/>
  <c r="B80" i="37"/>
  <c r="B79" i="37"/>
  <c r="B78" i="37"/>
  <c r="B77" i="37"/>
  <c r="B76" i="37"/>
  <c r="B75" i="37"/>
  <c r="B74" i="37"/>
  <c r="B73" i="37"/>
  <c r="B72" i="37"/>
  <c r="B71" i="37"/>
  <c r="B70" i="37"/>
  <c r="B69" i="37"/>
  <c r="B68" i="37"/>
  <c r="B67" i="37"/>
  <c r="B66" i="37"/>
  <c r="B65" i="37"/>
  <c r="B64" i="37"/>
  <c r="B63" i="37"/>
  <c r="B62" i="37"/>
  <c r="B61" i="37"/>
  <c r="B60" i="37"/>
  <c r="B59" i="37"/>
  <c r="B58" i="37"/>
  <c r="B57" i="37"/>
  <c r="B56" i="37"/>
  <c r="B55" i="37"/>
  <c r="B54" i="37"/>
  <c r="B53" i="37"/>
  <c r="B52" i="37"/>
  <c r="B51" i="37"/>
  <c r="B50" i="37"/>
  <c r="B49" i="37"/>
  <c r="B48" i="37"/>
  <c r="B47" i="37"/>
  <c r="B46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H13" i="35"/>
  <c r="D11" i="38" s="1"/>
  <c r="G13" i="35"/>
  <c r="D10" i="38" s="1"/>
  <c r="F13" i="35"/>
  <c r="D9" i="38" s="1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C12" i="38" s="1"/>
  <c r="I17" i="27"/>
  <c r="N13" i="29"/>
  <c r="J17" i="27" s="1"/>
  <c r="R11" i="27"/>
  <c r="R10" i="27"/>
  <c r="R9" i="27"/>
  <c r="S8" i="27"/>
  <c r="R8" i="27"/>
  <c r="S7" i="27"/>
  <c r="R7" i="27"/>
  <c r="S6" i="27"/>
  <c r="R6" i="27"/>
  <c r="C17" i="27"/>
  <c r="I14" i="27"/>
  <c r="C14" i="27"/>
  <c r="I13" i="27"/>
  <c r="C13" i="27"/>
  <c r="I12" i="27"/>
  <c r="C12" i="27"/>
  <c r="J10" i="27"/>
  <c r="I10" i="27"/>
  <c r="D10" i="27"/>
  <c r="C10" i="27"/>
  <c r="J9" i="27"/>
  <c r="I9" i="27"/>
  <c r="D9" i="27"/>
  <c r="C9" i="27"/>
  <c r="J8" i="27"/>
  <c r="I8" i="27"/>
  <c r="D8" i="27"/>
  <c r="C8" i="27"/>
  <c r="J7" i="27"/>
  <c r="I7" i="27"/>
  <c r="D7" i="27"/>
  <c r="C7" i="27"/>
  <c r="J6" i="27"/>
  <c r="I6" i="27"/>
  <c r="D6" i="27"/>
  <c r="C6" i="27"/>
  <c r="I5" i="31"/>
  <c r="I6" i="31"/>
  <c r="I7" i="31"/>
  <c r="I8" i="31"/>
  <c r="I9" i="31"/>
  <c r="I10" i="31"/>
  <c r="I11" i="31"/>
  <c r="I12" i="31"/>
  <c r="K85" i="33"/>
  <c r="B85" i="33"/>
  <c r="K84" i="33"/>
  <c r="B84" i="33"/>
  <c r="K83" i="33"/>
  <c r="B83" i="33"/>
  <c r="K82" i="33"/>
  <c r="B82" i="33"/>
  <c r="K81" i="33"/>
  <c r="B81" i="33"/>
  <c r="K80" i="33"/>
  <c r="B80" i="33"/>
  <c r="K79" i="33"/>
  <c r="B79" i="33"/>
  <c r="K78" i="33"/>
  <c r="B78" i="33"/>
  <c r="K77" i="33"/>
  <c r="B77" i="33"/>
  <c r="K76" i="33"/>
  <c r="B76" i="33"/>
  <c r="K75" i="33"/>
  <c r="B75" i="33"/>
  <c r="K74" i="33"/>
  <c r="B74" i="33"/>
  <c r="K73" i="33"/>
  <c r="B73" i="33"/>
  <c r="K72" i="33"/>
  <c r="B72" i="33"/>
  <c r="K71" i="33"/>
  <c r="B71" i="33"/>
  <c r="K70" i="33"/>
  <c r="B70" i="33"/>
  <c r="K69" i="33"/>
  <c r="B69" i="33"/>
  <c r="K68" i="33"/>
  <c r="B68" i="33"/>
  <c r="K67" i="33"/>
  <c r="B67" i="33"/>
  <c r="K66" i="33"/>
  <c r="B66" i="33"/>
  <c r="K65" i="33"/>
  <c r="B65" i="33"/>
  <c r="K64" i="33"/>
  <c r="B64" i="33"/>
  <c r="K63" i="33"/>
  <c r="B63" i="33"/>
  <c r="K62" i="33"/>
  <c r="B62" i="33"/>
  <c r="K61" i="33"/>
  <c r="B61" i="33"/>
  <c r="K60" i="33"/>
  <c r="B60" i="33"/>
  <c r="K59" i="33"/>
  <c r="B59" i="33"/>
  <c r="K58" i="33"/>
  <c r="B58" i="33"/>
  <c r="K57" i="33"/>
  <c r="B57" i="33"/>
  <c r="K56" i="33"/>
  <c r="B56" i="33"/>
  <c r="K55" i="33"/>
  <c r="B55" i="33"/>
  <c r="K54" i="33"/>
  <c r="B54" i="33"/>
  <c r="K53" i="33"/>
  <c r="B53" i="33"/>
  <c r="K52" i="33"/>
  <c r="B52" i="33"/>
  <c r="K51" i="33"/>
  <c r="B51" i="33"/>
  <c r="K50" i="33"/>
  <c r="B50" i="33"/>
  <c r="K49" i="33"/>
  <c r="B49" i="33"/>
  <c r="K48" i="33"/>
  <c r="B48" i="33"/>
  <c r="K47" i="33"/>
  <c r="B47" i="33"/>
  <c r="K46" i="33"/>
  <c r="B46" i="33"/>
  <c r="K45" i="33"/>
  <c r="B45" i="33"/>
  <c r="K44" i="33"/>
  <c r="B44" i="33"/>
  <c r="K43" i="33"/>
  <c r="B43" i="33"/>
  <c r="K42" i="33"/>
  <c r="B42" i="33"/>
  <c r="K41" i="33"/>
  <c r="B41" i="33"/>
  <c r="K40" i="33"/>
  <c r="B40" i="33"/>
  <c r="K39" i="33"/>
  <c r="B39" i="33"/>
  <c r="K38" i="33"/>
  <c r="B38" i="33"/>
  <c r="K37" i="33"/>
  <c r="B37" i="33"/>
  <c r="K36" i="33"/>
  <c r="B36" i="33"/>
  <c r="K35" i="33"/>
  <c r="B35" i="33"/>
  <c r="K34" i="33"/>
  <c r="B34" i="33"/>
  <c r="K33" i="33"/>
  <c r="B33" i="33"/>
  <c r="K32" i="33"/>
  <c r="B32" i="33"/>
  <c r="K31" i="33"/>
  <c r="B31" i="33"/>
  <c r="K30" i="33"/>
  <c r="B30" i="33"/>
  <c r="K29" i="33"/>
  <c r="B29" i="33"/>
  <c r="K28" i="33"/>
  <c r="B28" i="33"/>
  <c r="K27" i="33"/>
  <c r="B27" i="33"/>
  <c r="K26" i="33"/>
  <c r="B26" i="33"/>
  <c r="K25" i="33"/>
  <c r="B25" i="33"/>
  <c r="K24" i="33"/>
  <c r="B24" i="33"/>
  <c r="K23" i="33"/>
  <c r="B23" i="33"/>
  <c r="K22" i="33"/>
  <c r="B22" i="33"/>
  <c r="K21" i="33"/>
  <c r="B21" i="33"/>
  <c r="K20" i="33"/>
  <c r="B20" i="33"/>
  <c r="K19" i="33"/>
  <c r="B19" i="33"/>
  <c r="K18" i="33"/>
  <c r="B18" i="33"/>
  <c r="K17" i="33"/>
  <c r="B17" i="33"/>
  <c r="K16" i="33"/>
  <c r="B16" i="33"/>
  <c r="K15" i="33"/>
  <c r="B15" i="33"/>
  <c r="K14" i="33"/>
  <c r="B14" i="33"/>
  <c r="K13" i="33"/>
  <c r="B13" i="33"/>
  <c r="K12" i="33"/>
  <c r="B12" i="33"/>
  <c r="K11" i="33"/>
  <c r="B11" i="33"/>
  <c r="K10" i="33"/>
  <c r="B10" i="33"/>
  <c r="K9" i="33"/>
  <c r="B9" i="33"/>
  <c r="K8" i="33"/>
  <c r="B8" i="33"/>
  <c r="K7" i="33"/>
  <c r="B7" i="33"/>
  <c r="K6" i="33"/>
  <c r="B6" i="33"/>
  <c r="H13" i="31"/>
  <c r="S11" i="27" s="1"/>
  <c r="G13" i="31"/>
  <c r="S10" i="27" s="1"/>
  <c r="F13" i="31"/>
  <c r="S9" i="27" s="1"/>
  <c r="J12" i="31"/>
  <c r="J11" i="31"/>
  <c r="J10" i="31"/>
  <c r="J9" i="31"/>
  <c r="J8" i="31"/>
  <c r="J7" i="31"/>
  <c r="J6" i="31"/>
  <c r="J5" i="31"/>
  <c r="H2" i="19"/>
  <c r="H5" i="29"/>
  <c r="H6" i="29"/>
  <c r="H7" i="29"/>
  <c r="H8" i="29"/>
  <c r="H9" i="29"/>
  <c r="H10" i="29"/>
  <c r="H11" i="29"/>
  <c r="H12" i="29"/>
  <c r="R12" i="27" l="1"/>
  <c r="C13" i="38"/>
  <c r="M97" i="19"/>
  <c r="M101" i="19"/>
  <c r="E94" i="19"/>
  <c r="E98" i="19"/>
  <c r="E102" i="19"/>
  <c r="D95" i="19"/>
  <c r="B101" i="19"/>
  <c r="O98" i="19"/>
  <c r="G96" i="19"/>
  <c r="B95" i="19"/>
  <c r="N97" i="19"/>
  <c r="N101" i="19"/>
  <c r="F94" i="19"/>
  <c r="F98" i="19"/>
  <c r="F102" i="19"/>
  <c r="B96" i="19"/>
  <c r="C101" i="19"/>
  <c r="O99" i="19"/>
  <c r="G95" i="19"/>
  <c r="D97" i="19"/>
  <c r="P97" i="19"/>
  <c r="P101" i="19"/>
  <c r="H94" i="19"/>
  <c r="H98" i="19"/>
  <c r="H102" i="19"/>
  <c r="D96" i="19"/>
  <c r="B102" i="19"/>
  <c r="C96" i="19"/>
  <c r="M98" i="19"/>
  <c r="M102" i="19"/>
  <c r="E95" i="19"/>
  <c r="E99" i="19"/>
  <c r="H92" i="19"/>
  <c r="B97" i="19"/>
  <c r="C102" i="19"/>
  <c r="O100" i="19"/>
  <c r="G97" i="19"/>
  <c r="C100" i="19"/>
  <c r="N98" i="19"/>
  <c r="N102" i="19"/>
  <c r="F95" i="19"/>
  <c r="F99" i="19"/>
  <c r="G92" i="19"/>
  <c r="C97" i="19"/>
  <c r="D102" i="19"/>
  <c r="O101" i="19"/>
  <c r="G98" i="19"/>
  <c r="D101" i="19"/>
  <c r="P98" i="19"/>
  <c r="P102" i="19"/>
  <c r="H95" i="19"/>
  <c r="H99" i="19"/>
  <c r="E92" i="19"/>
  <c r="B98" i="19"/>
  <c r="D92" i="19"/>
  <c r="B99" i="19"/>
  <c r="M96" i="19"/>
  <c r="E93" i="19"/>
  <c r="E97" i="19"/>
  <c r="E101" i="19"/>
  <c r="D99" i="19"/>
  <c r="G94" i="19"/>
  <c r="G102" i="19"/>
  <c r="N96" i="19"/>
  <c r="F93" i="19"/>
  <c r="F97" i="19"/>
  <c r="F101" i="19"/>
  <c r="B100" i="19"/>
  <c r="G93" i="19"/>
  <c r="D93" i="19"/>
  <c r="P100" i="19"/>
  <c r="H97" i="19"/>
  <c r="C95" i="19"/>
  <c r="F92" i="19"/>
  <c r="M95" i="19"/>
  <c r="M99" i="19"/>
  <c r="N94" i="19"/>
  <c r="E96" i="19"/>
  <c r="E100" i="19"/>
  <c r="B93" i="19"/>
  <c r="C98" i="19"/>
  <c r="B92" i="19"/>
  <c r="O102" i="19"/>
  <c r="G99" i="19"/>
  <c r="N95" i="19"/>
  <c r="N99" i="19"/>
  <c r="O94" i="19"/>
  <c r="F96" i="19"/>
  <c r="F100" i="19"/>
  <c r="C93" i="19"/>
  <c r="D98" i="19"/>
  <c r="O95" i="19"/>
  <c r="P94" i="19"/>
  <c r="G101" i="19"/>
  <c r="P95" i="19"/>
  <c r="P99" i="19"/>
  <c r="M94" i="19"/>
  <c r="H96" i="19"/>
  <c r="H100" i="19"/>
  <c r="B94" i="19"/>
  <c r="C99" i="19"/>
  <c r="G100" i="19"/>
  <c r="C92" i="19"/>
  <c r="M100" i="19"/>
  <c r="C94" i="19"/>
  <c r="O96" i="19"/>
  <c r="N100" i="19"/>
  <c r="D94" i="19"/>
  <c r="O97" i="19"/>
  <c r="P96" i="19"/>
  <c r="H93" i="19"/>
  <c r="H101" i="19"/>
  <c r="D100" i="19"/>
  <c r="G84" i="19"/>
  <c r="D85" i="19"/>
  <c r="B79" i="19"/>
  <c r="H79" i="19"/>
  <c r="H83" i="19"/>
  <c r="H87" i="19"/>
  <c r="B84" i="19"/>
  <c r="D78" i="19"/>
  <c r="E80" i="19"/>
  <c r="E84" i="19"/>
  <c r="H77" i="19"/>
  <c r="D83" i="19"/>
  <c r="C78" i="19"/>
  <c r="F80" i="19"/>
  <c r="F84" i="19"/>
  <c r="G77" i="19"/>
  <c r="B82" i="19"/>
  <c r="G78" i="19"/>
  <c r="G83" i="19"/>
  <c r="B86" i="19"/>
  <c r="F77" i="19"/>
  <c r="B83" i="19"/>
  <c r="D81" i="19"/>
  <c r="H81" i="19"/>
  <c r="H85" i="19"/>
  <c r="D86" i="19"/>
  <c r="C81" i="19"/>
  <c r="E78" i="19"/>
  <c r="E82" i="19"/>
  <c r="E86" i="19"/>
  <c r="C86" i="19"/>
  <c r="B81" i="19"/>
  <c r="F78" i="19"/>
  <c r="F82" i="19"/>
  <c r="F86" i="19"/>
  <c r="D84" i="19"/>
  <c r="C79" i="19"/>
  <c r="G81" i="19"/>
  <c r="G87" i="19"/>
  <c r="C84" i="19"/>
  <c r="H80" i="19"/>
  <c r="E77" i="19"/>
  <c r="C77" i="19"/>
  <c r="E85" i="19"/>
  <c r="C82" i="19"/>
  <c r="F81" i="19"/>
  <c r="C87" i="19"/>
  <c r="G79" i="19"/>
  <c r="H84" i="19"/>
  <c r="B77" i="19"/>
  <c r="G85" i="19"/>
  <c r="F87" i="19"/>
  <c r="G80" i="19"/>
  <c r="C80" i="19"/>
  <c r="H82" i="19"/>
  <c r="C85" i="19"/>
  <c r="E79" i="19"/>
  <c r="E87" i="19"/>
  <c r="D79" i="19"/>
  <c r="F83" i="19"/>
  <c r="C83" i="19"/>
  <c r="G82" i="19"/>
  <c r="G86" i="19"/>
  <c r="D82" i="19"/>
  <c r="D87" i="19"/>
  <c r="D80" i="19"/>
  <c r="H78" i="19"/>
  <c r="B80" i="19"/>
  <c r="B85" i="19"/>
  <c r="B78" i="19"/>
  <c r="D77" i="19"/>
  <c r="E81" i="19"/>
  <c r="F85" i="19"/>
  <c r="B87" i="19"/>
  <c r="H86" i="19"/>
  <c r="E83" i="19"/>
  <c r="F79" i="19"/>
  <c r="R13" i="27"/>
  <c r="I13" i="35"/>
  <c r="D12" i="38" s="1"/>
  <c r="J13" i="35"/>
  <c r="D13" i="38" s="1"/>
  <c r="I13" i="31"/>
  <c r="S12" i="27" s="1"/>
  <c r="J13" i="31"/>
  <c r="S13" i="27" s="1"/>
  <c r="K85" i="30"/>
  <c r="B85" i="30"/>
  <c r="K84" i="30"/>
  <c r="B84" i="30"/>
  <c r="K83" i="30"/>
  <c r="B83" i="30"/>
  <c r="K82" i="30"/>
  <c r="B82" i="30"/>
  <c r="K81" i="30"/>
  <c r="B81" i="30"/>
  <c r="K80" i="30"/>
  <c r="B80" i="30"/>
  <c r="K79" i="30"/>
  <c r="B79" i="30"/>
  <c r="K78" i="30"/>
  <c r="B78" i="30"/>
  <c r="K77" i="30"/>
  <c r="B77" i="30"/>
  <c r="K76" i="30"/>
  <c r="B76" i="30"/>
  <c r="K75" i="30"/>
  <c r="B75" i="30"/>
  <c r="K74" i="30"/>
  <c r="B74" i="30"/>
  <c r="K73" i="30"/>
  <c r="B73" i="30"/>
  <c r="K72" i="30"/>
  <c r="B72" i="30"/>
  <c r="K71" i="30"/>
  <c r="B71" i="30"/>
  <c r="K70" i="30"/>
  <c r="B70" i="30"/>
  <c r="K69" i="30"/>
  <c r="B69" i="30"/>
  <c r="K68" i="30"/>
  <c r="B68" i="30"/>
  <c r="K67" i="30"/>
  <c r="B67" i="30"/>
  <c r="K66" i="30"/>
  <c r="B66" i="30"/>
  <c r="K65" i="30"/>
  <c r="B65" i="30"/>
  <c r="K64" i="30"/>
  <c r="B64" i="30"/>
  <c r="K63" i="30"/>
  <c r="B63" i="30"/>
  <c r="K62" i="30"/>
  <c r="B62" i="30"/>
  <c r="K61" i="30"/>
  <c r="B61" i="30"/>
  <c r="K60" i="30"/>
  <c r="B60" i="30"/>
  <c r="K59" i="30"/>
  <c r="B59" i="30"/>
  <c r="K58" i="30"/>
  <c r="B58" i="30"/>
  <c r="K57" i="30"/>
  <c r="B57" i="30"/>
  <c r="K56" i="30"/>
  <c r="B56" i="30"/>
  <c r="K55" i="30"/>
  <c r="B55" i="30"/>
  <c r="K54" i="30"/>
  <c r="B54" i="30"/>
  <c r="K53" i="30"/>
  <c r="B53" i="30"/>
  <c r="K52" i="30"/>
  <c r="B52" i="30"/>
  <c r="K51" i="30"/>
  <c r="B51" i="30"/>
  <c r="K50" i="30"/>
  <c r="B50" i="30"/>
  <c r="K49" i="30"/>
  <c r="B49" i="30"/>
  <c r="K48" i="30"/>
  <c r="B48" i="30"/>
  <c r="K47" i="30"/>
  <c r="B47" i="30"/>
  <c r="K46" i="30"/>
  <c r="B46" i="30"/>
  <c r="K45" i="30"/>
  <c r="B45" i="30"/>
  <c r="K44" i="30"/>
  <c r="B44" i="30"/>
  <c r="K43" i="30"/>
  <c r="B43" i="30"/>
  <c r="K42" i="30"/>
  <c r="B42" i="30"/>
  <c r="K41" i="30"/>
  <c r="B41" i="30"/>
  <c r="K40" i="30"/>
  <c r="B40" i="30"/>
  <c r="K39" i="30"/>
  <c r="B39" i="30"/>
  <c r="K38" i="30"/>
  <c r="B38" i="30"/>
  <c r="K37" i="30"/>
  <c r="B37" i="30"/>
  <c r="K36" i="30"/>
  <c r="B36" i="30"/>
  <c r="K35" i="30"/>
  <c r="B35" i="30"/>
  <c r="K34" i="30"/>
  <c r="B34" i="30"/>
  <c r="K33" i="30"/>
  <c r="B33" i="30"/>
  <c r="K32" i="30"/>
  <c r="B32" i="30"/>
  <c r="K31" i="30"/>
  <c r="B31" i="30"/>
  <c r="K30" i="30"/>
  <c r="B30" i="30"/>
  <c r="K29" i="30"/>
  <c r="B29" i="30"/>
  <c r="K28" i="30"/>
  <c r="B28" i="30"/>
  <c r="K27" i="30"/>
  <c r="B27" i="30"/>
  <c r="K26" i="30"/>
  <c r="B26" i="30"/>
  <c r="K25" i="30"/>
  <c r="B25" i="30"/>
  <c r="K24" i="30"/>
  <c r="B24" i="30"/>
  <c r="K23" i="30"/>
  <c r="B23" i="30"/>
  <c r="K22" i="30"/>
  <c r="B22" i="30"/>
  <c r="K21" i="30"/>
  <c r="B21" i="30"/>
  <c r="K20" i="30"/>
  <c r="B20" i="30"/>
  <c r="K19" i="30"/>
  <c r="B19" i="30"/>
  <c r="K18" i="30"/>
  <c r="B18" i="30"/>
  <c r="K17" i="30"/>
  <c r="B17" i="30"/>
  <c r="K16" i="30"/>
  <c r="B16" i="30"/>
  <c r="K15" i="30"/>
  <c r="B15" i="30"/>
  <c r="K14" i="30"/>
  <c r="B14" i="30"/>
  <c r="K13" i="30"/>
  <c r="B13" i="30"/>
  <c r="K12" i="30"/>
  <c r="B12" i="30"/>
  <c r="K11" i="30"/>
  <c r="B11" i="30"/>
  <c r="K10" i="30"/>
  <c r="B10" i="30"/>
  <c r="K9" i="30"/>
  <c r="B9" i="30"/>
  <c r="K8" i="30"/>
  <c r="B8" i="30"/>
  <c r="K7" i="30"/>
  <c r="B7" i="30"/>
  <c r="K6" i="30"/>
  <c r="B6" i="30"/>
  <c r="H13" i="29"/>
  <c r="M12" i="29"/>
  <c r="L12" i="29"/>
  <c r="M11" i="29"/>
  <c r="L11" i="29"/>
  <c r="M10" i="29"/>
  <c r="L10" i="29"/>
  <c r="M9" i="29"/>
  <c r="L9" i="29"/>
  <c r="M8" i="29"/>
  <c r="L8" i="29"/>
  <c r="M7" i="29"/>
  <c r="L7" i="29"/>
  <c r="M6" i="29"/>
  <c r="L6" i="29"/>
  <c r="M5" i="29"/>
  <c r="L5" i="29"/>
  <c r="C2" i="28"/>
  <c r="L6" i="25"/>
  <c r="L7" i="25"/>
  <c r="L8" i="25"/>
  <c r="L9" i="25"/>
  <c r="L10" i="25"/>
  <c r="L11" i="25"/>
  <c r="L12" i="25"/>
  <c r="L5" i="25"/>
  <c r="K85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6" i="26"/>
  <c r="E64" i="19" l="1"/>
  <c r="E68" i="19"/>
  <c r="E72" i="19"/>
  <c r="D65" i="19"/>
  <c r="B71" i="19"/>
  <c r="F64" i="19"/>
  <c r="F68" i="19"/>
  <c r="F72" i="19"/>
  <c r="B66" i="19"/>
  <c r="C71" i="19"/>
  <c r="G65" i="19"/>
  <c r="G69" i="19"/>
  <c r="F62" i="19"/>
  <c r="D67" i="19"/>
  <c r="C62" i="19"/>
  <c r="H66" i="19"/>
  <c r="H70" i="19"/>
  <c r="B64" i="19"/>
  <c r="C69" i="19"/>
  <c r="E66" i="19"/>
  <c r="E70" i="19"/>
  <c r="B63" i="19"/>
  <c r="C68" i="19"/>
  <c r="B62" i="19"/>
  <c r="F66" i="19"/>
  <c r="F70" i="19"/>
  <c r="C63" i="19"/>
  <c r="D68" i="19"/>
  <c r="G63" i="19"/>
  <c r="G67" i="19"/>
  <c r="G71" i="19"/>
  <c r="B65" i="19"/>
  <c r="C70" i="19"/>
  <c r="H64" i="19"/>
  <c r="H68" i="19"/>
  <c r="H72" i="19"/>
  <c r="D66" i="19"/>
  <c r="B72" i="19"/>
  <c r="E65" i="19"/>
  <c r="H62" i="19"/>
  <c r="C72" i="19"/>
  <c r="F69" i="19"/>
  <c r="C67" i="19"/>
  <c r="G66" i="19"/>
  <c r="D63" i="19"/>
  <c r="H63" i="19"/>
  <c r="H71" i="19"/>
  <c r="D70" i="19"/>
  <c r="F65" i="19"/>
  <c r="G70" i="19"/>
  <c r="D69" i="19"/>
  <c r="G64" i="19"/>
  <c r="H69" i="19"/>
  <c r="E67" i="19"/>
  <c r="C64" i="19"/>
  <c r="F63" i="19"/>
  <c r="F71" i="19"/>
  <c r="B70" i="19"/>
  <c r="G68" i="19"/>
  <c r="C66" i="19"/>
  <c r="H65" i="19"/>
  <c r="E62" i="19"/>
  <c r="D62" i="19"/>
  <c r="B67" i="19"/>
  <c r="D72" i="19"/>
  <c r="H67" i="19"/>
  <c r="E63" i="19"/>
  <c r="F67" i="19"/>
  <c r="G72" i="19"/>
  <c r="E69" i="19"/>
  <c r="G62" i="19"/>
  <c r="B69" i="19"/>
  <c r="C65" i="19"/>
  <c r="E71" i="19"/>
  <c r="D64" i="19"/>
  <c r="D71" i="19"/>
  <c r="B68" i="19"/>
  <c r="I15" i="27"/>
  <c r="C15" i="27"/>
  <c r="L13" i="29"/>
  <c r="M13" i="29"/>
  <c r="N13" i="25"/>
  <c r="D17" i="27" s="1"/>
  <c r="K13" i="25"/>
  <c r="J13" i="25"/>
  <c r="I13" i="25"/>
  <c r="H13" i="25"/>
  <c r="M12" i="25"/>
  <c r="H12" i="25"/>
  <c r="M11" i="25"/>
  <c r="H11" i="25"/>
  <c r="M10" i="25"/>
  <c r="H10" i="25"/>
  <c r="M9" i="25"/>
  <c r="H9" i="25"/>
  <c r="M8" i="25"/>
  <c r="H8" i="25"/>
  <c r="M7" i="25"/>
  <c r="H7" i="25"/>
  <c r="M6" i="25"/>
  <c r="H6" i="25"/>
  <c r="M5" i="25"/>
  <c r="H5" i="25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I11" i="18"/>
  <c r="I10" i="18"/>
  <c r="I9" i="18"/>
  <c r="J8" i="18"/>
  <c r="I8" i="18"/>
  <c r="J7" i="18"/>
  <c r="I7" i="18"/>
  <c r="J6" i="18"/>
  <c r="I6" i="18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6" i="23"/>
  <c r="H13" i="24"/>
  <c r="J11" i="18" s="1"/>
  <c r="G13" i="24"/>
  <c r="J10" i="18" s="1"/>
  <c r="F13" i="24"/>
  <c r="J9" i="18" s="1"/>
  <c r="J12" i="24"/>
  <c r="I12" i="24"/>
  <c r="J11" i="24"/>
  <c r="I11" i="24"/>
  <c r="J10" i="24"/>
  <c r="I10" i="24"/>
  <c r="J9" i="24"/>
  <c r="I9" i="24"/>
  <c r="J8" i="24"/>
  <c r="I8" i="24"/>
  <c r="J7" i="24"/>
  <c r="I7" i="24"/>
  <c r="J6" i="24"/>
  <c r="I6" i="24"/>
  <c r="J5" i="24"/>
  <c r="I5" i="24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C5" i="19"/>
  <c r="D18" i="18"/>
  <c r="D7" i="18"/>
  <c r="D8" i="18"/>
  <c r="D9" i="18"/>
  <c r="D10" i="18"/>
  <c r="D6" i="18"/>
  <c r="C18" i="18"/>
  <c r="C17" i="18"/>
  <c r="N13" i="21"/>
  <c r="D17" i="18" s="1"/>
  <c r="J13" i="21"/>
  <c r="K13" i="21"/>
  <c r="D14" i="18" s="1"/>
  <c r="I13" i="21"/>
  <c r="D12" i="18" s="1"/>
  <c r="C12" i="18"/>
  <c r="C13" i="18"/>
  <c r="C14" i="18"/>
  <c r="C9" i="18"/>
  <c r="C10" i="18"/>
  <c r="C8" i="18"/>
  <c r="C7" i="18"/>
  <c r="C6" i="18"/>
  <c r="I12" i="18" l="1"/>
  <c r="I13" i="18"/>
  <c r="C11" i="27"/>
  <c r="I11" i="27"/>
  <c r="D13" i="18"/>
  <c r="L13" i="21"/>
  <c r="E48" i="19"/>
  <c r="E52" i="19"/>
  <c r="E56" i="19"/>
  <c r="C49" i="19"/>
  <c r="D54" i="19"/>
  <c r="F48" i="19"/>
  <c r="F52" i="19"/>
  <c r="F57" i="19"/>
  <c r="B51" i="19"/>
  <c r="D57" i="19"/>
  <c r="G54" i="19"/>
  <c r="B50" i="19"/>
  <c r="H49" i="19"/>
  <c r="H56" i="19"/>
  <c r="B53" i="19"/>
  <c r="D53" i="19"/>
  <c r="G55" i="19"/>
  <c r="D56" i="19"/>
  <c r="E47" i="19"/>
  <c r="H51" i="19"/>
  <c r="E50" i="19"/>
  <c r="E54" i="19"/>
  <c r="H47" i="19"/>
  <c r="B52" i="19"/>
  <c r="C57" i="19"/>
  <c r="F50" i="19"/>
  <c r="F55" i="19"/>
  <c r="C48" i="19"/>
  <c r="B55" i="19"/>
  <c r="G51" i="19"/>
  <c r="G57" i="19"/>
  <c r="C55" i="19"/>
  <c r="H53" i="19"/>
  <c r="B49" i="19"/>
  <c r="D47" i="19"/>
  <c r="G50" i="19"/>
  <c r="C51" i="19"/>
  <c r="H52" i="19"/>
  <c r="C54" i="19"/>
  <c r="E53" i="19"/>
  <c r="D50" i="19"/>
  <c r="F49" i="19"/>
  <c r="G47" i="19"/>
  <c r="G48" i="19"/>
  <c r="D52" i="19"/>
  <c r="H57" i="19"/>
  <c r="G49" i="19"/>
  <c r="H48" i="19"/>
  <c r="E49" i="19"/>
  <c r="F53" i="19"/>
  <c r="H50" i="19"/>
  <c r="F47" i="19"/>
  <c r="B48" i="19"/>
  <c r="C56" i="19"/>
  <c r="F54" i="19"/>
  <c r="E55" i="19"/>
  <c r="C53" i="19"/>
  <c r="F51" i="19"/>
  <c r="D49" i="19"/>
  <c r="G52" i="19"/>
  <c r="C47" i="19"/>
  <c r="C50" i="19"/>
  <c r="G53" i="19"/>
  <c r="H54" i="19"/>
  <c r="E57" i="19"/>
  <c r="C52" i="19"/>
  <c r="D55" i="19"/>
  <c r="E51" i="19"/>
  <c r="F56" i="19"/>
  <c r="H55" i="19"/>
  <c r="B57" i="19"/>
  <c r="B56" i="19"/>
  <c r="G56" i="19"/>
  <c r="D51" i="19"/>
  <c r="B47" i="19"/>
  <c r="D48" i="19"/>
  <c r="B54" i="19"/>
  <c r="D11" i="27"/>
  <c r="J11" i="27"/>
  <c r="I16" i="27"/>
  <c r="C16" i="27"/>
  <c r="J12" i="27"/>
  <c r="D12" i="27"/>
  <c r="J13" i="27"/>
  <c r="D13" i="27"/>
  <c r="L13" i="25"/>
  <c r="J14" i="27"/>
  <c r="D14" i="27"/>
  <c r="M13" i="25"/>
  <c r="I13" i="24"/>
  <c r="J12" i="18" s="1"/>
  <c r="J13" i="24"/>
  <c r="J13" i="18" s="1"/>
  <c r="H13" i="21"/>
  <c r="D11" i="18" s="1"/>
  <c r="D15" i="18"/>
  <c r="M13" i="21"/>
  <c r="D16" i="18" s="1"/>
  <c r="C2" i="22"/>
  <c r="C2" i="19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6" i="20"/>
  <c r="C16" i="18"/>
  <c r="C15" i="18"/>
  <c r="B33" i="19" l="1"/>
  <c r="C34" i="19"/>
  <c r="D35" i="19"/>
  <c r="B37" i="19"/>
  <c r="C38" i="19"/>
  <c r="D39" i="19"/>
  <c r="B41" i="19"/>
  <c r="C42" i="19"/>
  <c r="B32" i="19"/>
  <c r="H33" i="19"/>
  <c r="H34" i="19"/>
  <c r="H35" i="19"/>
  <c r="H36" i="19"/>
  <c r="H37" i="19"/>
  <c r="H38" i="19"/>
  <c r="H39" i="19"/>
  <c r="H40" i="19"/>
  <c r="H41" i="19"/>
  <c r="H42" i="19"/>
  <c r="E32" i="19"/>
  <c r="C33" i="19"/>
  <c r="D34" i="19"/>
  <c r="B36" i="19"/>
  <c r="C37" i="19"/>
  <c r="D38" i="19"/>
  <c r="B40" i="19"/>
  <c r="C41" i="19"/>
  <c r="D42" i="19"/>
  <c r="E33" i="19"/>
  <c r="E34" i="19"/>
  <c r="E35" i="19"/>
  <c r="E36" i="19"/>
  <c r="E37" i="19"/>
  <c r="E38" i="19"/>
  <c r="E39" i="19"/>
  <c r="E40" i="19"/>
  <c r="E41" i="19"/>
  <c r="E42" i="19"/>
  <c r="H32" i="19"/>
  <c r="D33" i="19"/>
  <c r="B35" i="19"/>
  <c r="C36" i="19"/>
  <c r="D37" i="19"/>
  <c r="B39" i="19"/>
  <c r="C40" i="19"/>
  <c r="D41" i="19"/>
  <c r="C32" i="19"/>
  <c r="F33" i="19"/>
  <c r="F34" i="19"/>
  <c r="F35" i="19"/>
  <c r="F36" i="19"/>
  <c r="F37" i="19"/>
  <c r="F39" i="19"/>
  <c r="F40" i="19"/>
  <c r="F41" i="19"/>
  <c r="F42" i="19"/>
  <c r="G32" i="19"/>
  <c r="B34" i="19"/>
  <c r="D36" i="19"/>
  <c r="C39" i="19"/>
  <c r="B42" i="19"/>
  <c r="G33" i="19"/>
  <c r="F38" i="19"/>
  <c r="C35" i="19"/>
  <c r="B38" i="19"/>
  <c r="D40" i="19"/>
  <c r="D32" i="19"/>
  <c r="G34" i="19"/>
  <c r="G36" i="19"/>
  <c r="G40" i="19"/>
  <c r="G37" i="19"/>
  <c r="G41" i="19"/>
  <c r="G38" i="19"/>
  <c r="G42" i="19"/>
  <c r="G35" i="19"/>
  <c r="G39" i="19"/>
  <c r="F32" i="19"/>
  <c r="J16" i="27"/>
  <c r="D16" i="27"/>
  <c r="J15" i="27"/>
  <c r="D15" i="27"/>
  <c r="H6" i="21"/>
  <c r="H7" i="21"/>
  <c r="H8" i="21"/>
  <c r="H9" i="21"/>
  <c r="H10" i="21"/>
  <c r="H11" i="21"/>
  <c r="H12" i="21"/>
  <c r="H5" i="2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6" i="20"/>
  <c r="D26" i="19" l="1"/>
  <c r="B18" i="19"/>
  <c r="B24" i="19"/>
  <c r="G25" i="19"/>
  <c r="C11" i="18"/>
  <c r="F27" i="19"/>
  <c r="H21" i="19"/>
  <c r="E23" i="19"/>
  <c r="F20" i="19"/>
  <c r="F25" i="19"/>
  <c r="E21" i="19"/>
  <c r="G19" i="19"/>
  <c r="C19" i="19"/>
  <c r="B26" i="19"/>
  <c r="B17" i="19"/>
  <c r="C22" i="19"/>
  <c r="D27" i="19"/>
  <c r="D17" i="19"/>
  <c r="D22" i="19"/>
  <c r="G20" i="19"/>
  <c r="F24" i="19"/>
  <c r="E18" i="19"/>
  <c r="G18" i="19"/>
  <c r="G23" i="19"/>
  <c r="B19" i="19"/>
  <c r="C17" i="19"/>
  <c r="B22" i="19"/>
  <c r="E20" i="19"/>
  <c r="G24" i="19"/>
  <c r="F19" i="19"/>
  <c r="H17" i="19"/>
  <c r="H22" i="19"/>
  <c r="E17" i="19"/>
  <c r="H27" i="19"/>
  <c r="G22" i="19"/>
  <c r="E24" i="19"/>
  <c r="G27" i="19"/>
  <c r="F22" i="19"/>
  <c r="C24" i="19"/>
  <c r="D25" i="19"/>
  <c r="C20" i="19"/>
  <c r="C23" i="19"/>
  <c r="D19" i="19"/>
  <c r="B25" i="19"/>
  <c r="B20" i="19"/>
  <c r="C25" i="19"/>
  <c r="E22" i="19"/>
  <c r="H19" i="19"/>
  <c r="H24" i="19"/>
  <c r="B27" i="19"/>
  <c r="H25" i="19"/>
  <c r="E19" i="19"/>
  <c r="H18" i="19"/>
  <c r="H23" i="19"/>
  <c r="F17" i="19"/>
  <c r="F18" i="19"/>
  <c r="B23" i="19"/>
  <c r="D20" i="19"/>
  <c r="C27" i="19"/>
  <c r="C18" i="19"/>
  <c r="D23" i="19"/>
  <c r="D18" i="19"/>
  <c r="G17" i="19"/>
  <c r="F23" i="19"/>
  <c r="E27" i="19"/>
  <c r="H26" i="19"/>
  <c r="G21" i="19"/>
  <c r="E26" i="19"/>
  <c r="G26" i="19"/>
  <c r="F21" i="19"/>
  <c r="E25" i="19"/>
  <c r="F26" i="19"/>
  <c r="H20" i="19"/>
  <c r="D21" i="19"/>
  <c r="D24" i="19"/>
  <c r="B21" i="19"/>
  <c r="C26" i="19"/>
  <c r="C21" i="19"/>
  <c r="M92" i="11"/>
  <c r="V15" i="2" s="1"/>
  <c r="L92" i="11"/>
  <c r="H92" i="11"/>
  <c r="I92" i="11"/>
  <c r="V11" i="2" s="1"/>
  <c r="G92" i="11"/>
  <c r="V9" i="2" s="1"/>
  <c r="V14" i="2"/>
  <c r="V10" i="2"/>
  <c r="F14" i="2"/>
  <c r="K92" i="1"/>
  <c r="F13" i="2" s="1"/>
  <c r="L92" i="1"/>
  <c r="J92" i="1"/>
  <c r="F12" i="2" s="1"/>
  <c r="K92" i="8"/>
  <c r="N13" i="2" s="1"/>
  <c r="L92" i="8"/>
  <c r="N14" i="2" s="1"/>
  <c r="J92" i="8"/>
  <c r="N12" i="2" s="1"/>
  <c r="O7" i="14" l="1"/>
  <c r="O8" i="14"/>
  <c r="O9" i="14"/>
  <c r="O10" i="14"/>
  <c r="O11" i="14"/>
  <c r="O12" i="14"/>
  <c r="O13" i="14"/>
  <c r="O6" i="14"/>
  <c r="C3" i="2"/>
  <c r="K7" i="14" l="1"/>
  <c r="U10" i="2"/>
  <c r="U15" i="2"/>
  <c r="U9" i="2"/>
  <c r="U14" i="2"/>
  <c r="U11" i="2"/>
  <c r="M19" i="14"/>
  <c r="N19" i="14" s="1"/>
  <c r="M14" i="2"/>
  <c r="E13" i="2"/>
  <c r="M13" i="2"/>
  <c r="E12" i="2"/>
  <c r="M12" i="2"/>
  <c r="E14" i="2"/>
  <c r="L6" i="2"/>
  <c r="N6" i="2"/>
  <c r="L7" i="2"/>
  <c r="N7" i="2"/>
  <c r="L8" i="2"/>
  <c r="N8" i="2"/>
  <c r="L9" i="2"/>
  <c r="N9" i="2"/>
  <c r="L10" i="2"/>
  <c r="N10" i="2"/>
  <c r="L12" i="2"/>
  <c r="L13" i="2"/>
  <c r="L14" i="2"/>
  <c r="N15" i="2"/>
  <c r="N16" i="2"/>
  <c r="L17" i="2"/>
  <c r="N18" i="2"/>
  <c r="N19" i="2"/>
  <c r="N20" i="2"/>
  <c r="T6" i="2"/>
  <c r="V6" i="2"/>
  <c r="T7" i="2"/>
  <c r="V7" i="2"/>
  <c r="T8" i="2"/>
  <c r="V8" i="2"/>
  <c r="T9" i="2"/>
  <c r="T10" i="2"/>
  <c r="T11" i="2"/>
  <c r="V12" i="2"/>
  <c r="V13" i="2"/>
  <c r="T14" i="2"/>
  <c r="T15" i="2"/>
  <c r="K6" i="14" l="1"/>
  <c r="L7" i="17" l="1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L579" i="17"/>
  <c r="L580" i="17"/>
  <c r="L581" i="17"/>
  <c r="L582" i="17"/>
  <c r="L583" i="17"/>
  <c r="L584" i="17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L603" i="17"/>
  <c r="L604" i="17"/>
  <c r="L605" i="17"/>
  <c r="L606" i="17"/>
  <c r="L607" i="17"/>
  <c r="L608" i="17"/>
  <c r="L609" i="17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L630" i="17"/>
  <c r="L631" i="17"/>
  <c r="L632" i="17"/>
  <c r="L633" i="17"/>
  <c r="L634" i="17"/>
  <c r="L635" i="17"/>
  <c r="L636" i="17"/>
  <c r="L637" i="17"/>
  <c r="L638" i="17"/>
  <c r="L639" i="17"/>
  <c r="L640" i="17"/>
  <c r="L641" i="17"/>
  <c r="L642" i="17"/>
  <c r="L643" i="17"/>
  <c r="L644" i="17"/>
  <c r="L645" i="17"/>
  <c r="L646" i="17"/>
  <c r="L647" i="17"/>
  <c r="L648" i="17"/>
  <c r="L649" i="17"/>
  <c r="L650" i="17"/>
  <c r="L651" i="17"/>
  <c r="L652" i="17"/>
  <c r="L653" i="17"/>
  <c r="L654" i="17"/>
  <c r="L655" i="17"/>
  <c r="L656" i="17"/>
  <c r="L657" i="17"/>
  <c r="L658" i="17"/>
  <c r="L659" i="17"/>
  <c r="L660" i="17"/>
  <c r="L661" i="17"/>
  <c r="L662" i="17"/>
  <c r="L663" i="17"/>
  <c r="L664" i="17"/>
  <c r="L665" i="17"/>
  <c r="L666" i="17"/>
  <c r="L667" i="17"/>
  <c r="L668" i="17"/>
  <c r="L669" i="17"/>
  <c r="L670" i="17"/>
  <c r="L671" i="17"/>
  <c r="L672" i="17"/>
  <c r="L673" i="17"/>
  <c r="L674" i="17"/>
  <c r="L675" i="17"/>
  <c r="L676" i="17"/>
  <c r="L677" i="17"/>
  <c r="L678" i="17"/>
  <c r="L679" i="17"/>
  <c r="L680" i="17"/>
  <c r="L681" i="17"/>
  <c r="L682" i="17"/>
  <c r="L683" i="17"/>
  <c r="L684" i="17"/>
  <c r="L685" i="17"/>
  <c r="L686" i="17"/>
  <c r="L687" i="17"/>
  <c r="L688" i="17"/>
  <c r="L689" i="17"/>
  <c r="L690" i="17"/>
  <c r="L691" i="17"/>
  <c r="L692" i="17"/>
  <c r="L693" i="17"/>
  <c r="L694" i="17"/>
  <c r="L695" i="17"/>
  <c r="L696" i="17"/>
  <c r="L697" i="17"/>
  <c r="L698" i="17"/>
  <c r="L699" i="17"/>
  <c r="L700" i="17"/>
  <c r="L701" i="17"/>
  <c r="L702" i="17"/>
  <c r="L703" i="17"/>
  <c r="L704" i="17"/>
  <c r="L705" i="17"/>
  <c r="L706" i="17"/>
  <c r="L707" i="17"/>
  <c r="L708" i="17"/>
  <c r="L709" i="17"/>
  <c r="L710" i="17"/>
  <c r="L711" i="17"/>
  <c r="L712" i="17"/>
  <c r="L713" i="17"/>
  <c r="L714" i="17"/>
  <c r="L715" i="17"/>
  <c r="L716" i="17"/>
  <c r="L717" i="17"/>
  <c r="L718" i="17"/>
  <c r="L719" i="17"/>
  <c r="L720" i="17"/>
  <c r="L721" i="17"/>
  <c r="L722" i="17"/>
  <c r="L723" i="17"/>
  <c r="L724" i="17"/>
  <c r="L725" i="17"/>
  <c r="L726" i="17"/>
  <c r="L727" i="17"/>
  <c r="L728" i="17"/>
  <c r="L729" i="17"/>
  <c r="L730" i="17"/>
  <c r="L731" i="17"/>
  <c r="L732" i="17"/>
  <c r="L733" i="17"/>
  <c r="L734" i="17"/>
  <c r="L735" i="17"/>
  <c r="L736" i="17"/>
  <c r="L737" i="17"/>
  <c r="L738" i="17"/>
  <c r="L739" i="17"/>
  <c r="L740" i="17"/>
  <c r="L741" i="17"/>
  <c r="L742" i="17"/>
  <c r="L743" i="17"/>
  <c r="L744" i="17"/>
  <c r="L745" i="17"/>
  <c r="L746" i="17"/>
  <c r="L747" i="17"/>
  <c r="L748" i="17"/>
  <c r="L749" i="17"/>
  <c r="L750" i="17"/>
  <c r="L751" i="17"/>
  <c r="L752" i="17"/>
  <c r="L753" i="17"/>
  <c r="L754" i="17"/>
  <c r="L755" i="17"/>
  <c r="L756" i="17"/>
  <c r="L757" i="17"/>
  <c r="L758" i="17"/>
  <c r="L759" i="17"/>
  <c r="L760" i="17"/>
  <c r="L761" i="17"/>
  <c r="L762" i="17"/>
  <c r="L763" i="17"/>
  <c r="L764" i="17"/>
  <c r="L765" i="17"/>
  <c r="L766" i="17"/>
  <c r="L767" i="17"/>
  <c r="L768" i="17"/>
  <c r="L769" i="17"/>
  <c r="L770" i="17"/>
  <c r="L771" i="17"/>
  <c r="L772" i="17"/>
  <c r="L773" i="17"/>
  <c r="L774" i="17"/>
  <c r="L775" i="17"/>
  <c r="L776" i="17"/>
  <c r="L777" i="17"/>
  <c r="L778" i="17"/>
  <c r="L779" i="17"/>
  <c r="L780" i="17"/>
  <c r="L781" i="17"/>
  <c r="L782" i="17"/>
  <c r="L783" i="17"/>
  <c r="L784" i="17"/>
  <c r="L785" i="17"/>
  <c r="L786" i="17"/>
  <c r="L787" i="17"/>
  <c r="L788" i="17"/>
  <c r="L789" i="17"/>
  <c r="L790" i="17"/>
  <c r="L791" i="17"/>
  <c r="L792" i="17"/>
  <c r="L793" i="17"/>
  <c r="L794" i="17"/>
  <c r="L795" i="17"/>
  <c r="L796" i="17"/>
  <c r="L797" i="17"/>
  <c r="L798" i="17"/>
  <c r="L799" i="17"/>
  <c r="L800" i="17"/>
  <c r="L801" i="17"/>
  <c r="L802" i="17"/>
  <c r="L803" i="17"/>
  <c r="L804" i="17"/>
  <c r="L805" i="17"/>
  <c r="L806" i="17"/>
  <c r="L807" i="17"/>
  <c r="L808" i="17"/>
  <c r="L809" i="17"/>
  <c r="L810" i="17"/>
  <c r="L811" i="17"/>
  <c r="L812" i="17"/>
  <c r="L813" i="17"/>
  <c r="L814" i="17"/>
  <c r="L815" i="17"/>
  <c r="L816" i="17"/>
  <c r="L817" i="17"/>
  <c r="L818" i="17"/>
  <c r="L819" i="17"/>
  <c r="L820" i="17"/>
  <c r="L821" i="17"/>
  <c r="L822" i="17"/>
  <c r="L823" i="17"/>
  <c r="L824" i="17"/>
  <c r="L825" i="17"/>
  <c r="L826" i="17"/>
  <c r="L827" i="17"/>
  <c r="L828" i="17"/>
  <c r="L829" i="17"/>
  <c r="L830" i="17"/>
  <c r="L831" i="17"/>
  <c r="L832" i="17"/>
  <c r="L833" i="17"/>
  <c r="L834" i="17"/>
  <c r="L835" i="17"/>
  <c r="L836" i="17"/>
  <c r="L837" i="17"/>
  <c r="L838" i="17"/>
  <c r="L839" i="17"/>
  <c r="L840" i="17"/>
  <c r="L841" i="17"/>
  <c r="L842" i="17"/>
  <c r="L843" i="17"/>
  <c r="L844" i="17"/>
  <c r="L845" i="17"/>
  <c r="L846" i="17"/>
  <c r="L847" i="17"/>
  <c r="L848" i="17"/>
  <c r="L849" i="17"/>
  <c r="L850" i="17"/>
  <c r="L851" i="17"/>
  <c r="L852" i="17"/>
  <c r="L853" i="17"/>
  <c r="L854" i="17"/>
  <c r="L855" i="17"/>
  <c r="L856" i="17"/>
  <c r="L857" i="17"/>
  <c r="L858" i="17"/>
  <c r="L859" i="17"/>
  <c r="L860" i="17"/>
  <c r="L861" i="17"/>
  <c r="L862" i="17"/>
  <c r="L863" i="17"/>
  <c r="L864" i="17"/>
  <c r="L865" i="17"/>
  <c r="L6" i="17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6" i="15"/>
  <c r="C2" i="16"/>
  <c r="B865" i="17"/>
  <c r="B864" i="17"/>
  <c r="B863" i="17"/>
  <c r="B862" i="17"/>
  <c r="B861" i="17"/>
  <c r="B860" i="17"/>
  <c r="B859" i="17"/>
  <c r="B858" i="17"/>
  <c r="B857" i="17"/>
  <c r="B856" i="17"/>
  <c r="B855" i="17"/>
  <c r="B854" i="17"/>
  <c r="B853" i="17"/>
  <c r="B852" i="17"/>
  <c r="B851" i="17"/>
  <c r="B850" i="17"/>
  <c r="B849" i="17"/>
  <c r="B848" i="17"/>
  <c r="B847" i="17"/>
  <c r="B846" i="17"/>
  <c r="B845" i="17"/>
  <c r="B844" i="17"/>
  <c r="B843" i="17"/>
  <c r="B842" i="17"/>
  <c r="B841" i="17"/>
  <c r="B840" i="17"/>
  <c r="B839" i="17"/>
  <c r="B838" i="17"/>
  <c r="B837" i="17"/>
  <c r="B836" i="17"/>
  <c r="B835" i="17"/>
  <c r="B834" i="17"/>
  <c r="B833" i="17"/>
  <c r="B832" i="17"/>
  <c r="B831" i="17"/>
  <c r="B830" i="17"/>
  <c r="B829" i="17"/>
  <c r="B828" i="17"/>
  <c r="B827" i="17"/>
  <c r="B826" i="17"/>
  <c r="B825" i="17"/>
  <c r="B824" i="17"/>
  <c r="B823" i="17"/>
  <c r="B822" i="17"/>
  <c r="B821" i="17"/>
  <c r="B820" i="17"/>
  <c r="B819" i="17"/>
  <c r="B818" i="17"/>
  <c r="B817" i="17"/>
  <c r="B816" i="17"/>
  <c r="B815" i="17"/>
  <c r="B814" i="17"/>
  <c r="B813" i="17"/>
  <c r="B812" i="17"/>
  <c r="B811" i="17"/>
  <c r="B810" i="17"/>
  <c r="B809" i="17"/>
  <c r="B808" i="17"/>
  <c r="B807" i="17"/>
  <c r="B806" i="17"/>
  <c r="B805" i="17"/>
  <c r="B804" i="17"/>
  <c r="B803" i="17"/>
  <c r="B802" i="17"/>
  <c r="B801" i="17"/>
  <c r="B800" i="17"/>
  <c r="B799" i="17"/>
  <c r="B798" i="17"/>
  <c r="B797" i="17"/>
  <c r="B796" i="17"/>
  <c r="B795" i="17"/>
  <c r="B794" i="17"/>
  <c r="B793" i="17"/>
  <c r="B792" i="17"/>
  <c r="B791" i="17"/>
  <c r="B790" i="17"/>
  <c r="B789" i="17"/>
  <c r="B788" i="17"/>
  <c r="B787" i="17"/>
  <c r="B786" i="17"/>
  <c r="B785" i="17"/>
  <c r="B784" i="17"/>
  <c r="B783" i="17"/>
  <c r="B782" i="17"/>
  <c r="B781" i="17"/>
  <c r="B780" i="17"/>
  <c r="B779" i="17"/>
  <c r="B778" i="17"/>
  <c r="B777" i="17"/>
  <c r="B776" i="17"/>
  <c r="B775" i="17"/>
  <c r="B774" i="17"/>
  <c r="B773" i="17"/>
  <c r="B772" i="17"/>
  <c r="B771" i="17"/>
  <c r="B770" i="17"/>
  <c r="B769" i="17"/>
  <c r="B768" i="17"/>
  <c r="B767" i="17"/>
  <c r="B766" i="17"/>
  <c r="B765" i="17"/>
  <c r="B764" i="17"/>
  <c r="B763" i="17"/>
  <c r="B762" i="17"/>
  <c r="B761" i="17"/>
  <c r="B760" i="17"/>
  <c r="B759" i="17"/>
  <c r="B758" i="17"/>
  <c r="B757" i="17"/>
  <c r="B756" i="17"/>
  <c r="B755" i="17"/>
  <c r="B754" i="17"/>
  <c r="B753" i="17"/>
  <c r="B752" i="17"/>
  <c r="B751" i="17"/>
  <c r="B750" i="17"/>
  <c r="B749" i="17"/>
  <c r="B748" i="17"/>
  <c r="B747" i="17"/>
  <c r="B746" i="17"/>
  <c r="B745" i="17"/>
  <c r="B744" i="17"/>
  <c r="B743" i="17"/>
  <c r="B742" i="17"/>
  <c r="B741" i="17"/>
  <c r="B740" i="17"/>
  <c r="B739" i="17"/>
  <c r="B738" i="17"/>
  <c r="B737" i="17"/>
  <c r="B736" i="17"/>
  <c r="B735" i="17"/>
  <c r="B734" i="17"/>
  <c r="B733" i="17"/>
  <c r="B732" i="17"/>
  <c r="B731" i="17"/>
  <c r="B730" i="17"/>
  <c r="B729" i="17"/>
  <c r="B728" i="17"/>
  <c r="B727" i="17"/>
  <c r="B726" i="17"/>
  <c r="B725" i="17"/>
  <c r="B724" i="17"/>
  <c r="B723" i="17"/>
  <c r="B722" i="17"/>
  <c r="B721" i="17"/>
  <c r="B720" i="17"/>
  <c r="B719" i="17"/>
  <c r="B718" i="17"/>
  <c r="B717" i="17"/>
  <c r="B716" i="17"/>
  <c r="B715" i="17"/>
  <c r="B714" i="17"/>
  <c r="B713" i="17"/>
  <c r="B712" i="17"/>
  <c r="B711" i="17"/>
  <c r="B710" i="17"/>
  <c r="B709" i="17"/>
  <c r="B708" i="17"/>
  <c r="B707" i="17"/>
  <c r="B706" i="17"/>
  <c r="B705" i="17"/>
  <c r="B704" i="17"/>
  <c r="B703" i="17"/>
  <c r="B702" i="17"/>
  <c r="B701" i="17"/>
  <c r="B700" i="17"/>
  <c r="B699" i="17"/>
  <c r="B698" i="17"/>
  <c r="B697" i="17"/>
  <c r="B696" i="17"/>
  <c r="B695" i="17"/>
  <c r="B694" i="17"/>
  <c r="B693" i="17"/>
  <c r="B692" i="17"/>
  <c r="B691" i="17"/>
  <c r="B690" i="17"/>
  <c r="B689" i="17"/>
  <c r="B688" i="17"/>
  <c r="B687" i="17"/>
  <c r="B686" i="17"/>
  <c r="B685" i="17"/>
  <c r="B684" i="17"/>
  <c r="B683" i="17"/>
  <c r="B682" i="17"/>
  <c r="B681" i="17"/>
  <c r="B680" i="17"/>
  <c r="B679" i="17"/>
  <c r="B678" i="17"/>
  <c r="B677" i="17"/>
  <c r="B676" i="17"/>
  <c r="B675" i="17"/>
  <c r="B674" i="17"/>
  <c r="B673" i="17"/>
  <c r="B672" i="17"/>
  <c r="B671" i="17"/>
  <c r="B670" i="17"/>
  <c r="B669" i="17"/>
  <c r="B668" i="17"/>
  <c r="B667" i="17"/>
  <c r="B666" i="17"/>
  <c r="B665" i="17"/>
  <c r="B664" i="17"/>
  <c r="B663" i="17"/>
  <c r="B662" i="17"/>
  <c r="B661" i="17"/>
  <c r="B660" i="17"/>
  <c r="B659" i="17"/>
  <c r="B658" i="17"/>
  <c r="B657" i="17"/>
  <c r="B656" i="17"/>
  <c r="B655" i="17"/>
  <c r="B654" i="17"/>
  <c r="B653" i="17"/>
  <c r="B652" i="17"/>
  <c r="B651" i="17"/>
  <c r="B650" i="17"/>
  <c r="B649" i="17"/>
  <c r="B648" i="17"/>
  <c r="B647" i="17"/>
  <c r="B646" i="17"/>
  <c r="B645" i="17"/>
  <c r="B644" i="17"/>
  <c r="B643" i="17"/>
  <c r="B642" i="17"/>
  <c r="B641" i="17"/>
  <c r="B640" i="17"/>
  <c r="B639" i="17"/>
  <c r="B638" i="17"/>
  <c r="B637" i="17"/>
  <c r="B636" i="17"/>
  <c r="B635" i="17"/>
  <c r="B634" i="17"/>
  <c r="B633" i="17"/>
  <c r="B632" i="17"/>
  <c r="B631" i="17"/>
  <c r="B630" i="17"/>
  <c r="B629" i="17"/>
  <c r="B628" i="17"/>
  <c r="B627" i="17"/>
  <c r="B626" i="17"/>
  <c r="B625" i="17"/>
  <c r="B624" i="17"/>
  <c r="B623" i="17"/>
  <c r="B622" i="17"/>
  <c r="B621" i="17"/>
  <c r="B620" i="17"/>
  <c r="B619" i="17"/>
  <c r="B618" i="17"/>
  <c r="B617" i="17"/>
  <c r="B616" i="17"/>
  <c r="B615" i="17"/>
  <c r="B614" i="17"/>
  <c r="B613" i="17"/>
  <c r="B612" i="17"/>
  <c r="B611" i="17"/>
  <c r="B610" i="17"/>
  <c r="B609" i="17"/>
  <c r="B608" i="17"/>
  <c r="B607" i="17"/>
  <c r="B606" i="17"/>
  <c r="B605" i="17"/>
  <c r="B604" i="17"/>
  <c r="B603" i="17"/>
  <c r="B602" i="17"/>
  <c r="B601" i="17"/>
  <c r="B600" i="17"/>
  <c r="B599" i="17"/>
  <c r="B598" i="17"/>
  <c r="B597" i="17"/>
  <c r="B596" i="17"/>
  <c r="B595" i="17"/>
  <c r="B594" i="17"/>
  <c r="B593" i="17"/>
  <c r="B592" i="17"/>
  <c r="B591" i="17"/>
  <c r="B590" i="17"/>
  <c r="B589" i="17"/>
  <c r="B588" i="17"/>
  <c r="B587" i="17"/>
  <c r="B586" i="17"/>
  <c r="B585" i="17"/>
  <c r="B584" i="17"/>
  <c r="B583" i="17"/>
  <c r="B582" i="17"/>
  <c r="B581" i="17"/>
  <c r="B580" i="17"/>
  <c r="B579" i="17"/>
  <c r="B578" i="17"/>
  <c r="B577" i="17"/>
  <c r="B576" i="17"/>
  <c r="B575" i="17"/>
  <c r="B574" i="17"/>
  <c r="B573" i="17"/>
  <c r="B572" i="17"/>
  <c r="B571" i="17"/>
  <c r="B570" i="17"/>
  <c r="B569" i="17"/>
  <c r="B568" i="17"/>
  <c r="B567" i="17"/>
  <c r="B566" i="17"/>
  <c r="B565" i="17"/>
  <c r="B564" i="17"/>
  <c r="B563" i="17"/>
  <c r="B562" i="17"/>
  <c r="B561" i="17"/>
  <c r="B560" i="17"/>
  <c r="B559" i="17"/>
  <c r="B558" i="17"/>
  <c r="B557" i="17"/>
  <c r="B556" i="17"/>
  <c r="B555" i="17"/>
  <c r="B554" i="17"/>
  <c r="B553" i="17"/>
  <c r="B552" i="17"/>
  <c r="B551" i="17"/>
  <c r="B550" i="17"/>
  <c r="B549" i="17"/>
  <c r="B548" i="17"/>
  <c r="B547" i="17"/>
  <c r="B546" i="17"/>
  <c r="B545" i="17"/>
  <c r="B544" i="17"/>
  <c r="B543" i="17"/>
  <c r="B542" i="17"/>
  <c r="B541" i="17"/>
  <c r="B540" i="17"/>
  <c r="B539" i="17"/>
  <c r="B538" i="17"/>
  <c r="B537" i="17"/>
  <c r="B536" i="17"/>
  <c r="B535" i="17"/>
  <c r="B534" i="17"/>
  <c r="B533" i="17"/>
  <c r="B532" i="17"/>
  <c r="B531" i="17"/>
  <c r="B530" i="17"/>
  <c r="B529" i="17"/>
  <c r="B528" i="17"/>
  <c r="B527" i="17"/>
  <c r="B526" i="17"/>
  <c r="B525" i="17"/>
  <c r="B524" i="17"/>
  <c r="B523" i="17"/>
  <c r="B522" i="17"/>
  <c r="B521" i="17"/>
  <c r="B520" i="17"/>
  <c r="B519" i="17"/>
  <c r="B518" i="17"/>
  <c r="B517" i="17"/>
  <c r="B516" i="17"/>
  <c r="B515" i="17"/>
  <c r="B514" i="17"/>
  <c r="B513" i="17"/>
  <c r="B512" i="17"/>
  <c r="B511" i="17"/>
  <c r="B510" i="17"/>
  <c r="B509" i="17"/>
  <c r="B508" i="17"/>
  <c r="B507" i="17"/>
  <c r="B506" i="17"/>
  <c r="B505" i="17"/>
  <c r="B504" i="17"/>
  <c r="B503" i="17"/>
  <c r="B502" i="17"/>
  <c r="B501" i="17"/>
  <c r="B500" i="17"/>
  <c r="B499" i="17"/>
  <c r="B498" i="17"/>
  <c r="B497" i="17"/>
  <c r="B496" i="17"/>
  <c r="B495" i="17"/>
  <c r="B494" i="17"/>
  <c r="B493" i="17"/>
  <c r="B492" i="17"/>
  <c r="B491" i="17"/>
  <c r="B490" i="17"/>
  <c r="B489" i="17"/>
  <c r="B488" i="17"/>
  <c r="B487" i="17"/>
  <c r="B486" i="17"/>
  <c r="B485" i="17"/>
  <c r="B484" i="17"/>
  <c r="B483" i="17"/>
  <c r="B482" i="17"/>
  <c r="B481" i="17"/>
  <c r="B480" i="17"/>
  <c r="B479" i="17"/>
  <c r="B478" i="17"/>
  <c r="B477" i="17"/>
  <c r="B476" i="17"/>
  <c r="B475" i="17"/>
  <c r="B474" i="17"/>
  <c r="B473" i="17"/>
  <c r="B472" i="17"/>
  <c r="B471" i="17"/>
  <c r="B470" i="17"/>
  <c r="B469" i="17"/>
  <c r="B468" i="17"/>
  <c r="B467" i="17"/>
  <c r="B466" i="17"/>
  <c r="B465" i="17"/>
  <c r="B464" i="17"/>
  <c r="B463" i="17"/>
  <c r="B462" i="17"/>
  <c r="B461" i="17"/>
  <c r="B460" i="17"/>
  <c r="B459" i="17"/>
  <c r="B458" i="17"/>
  <c r="B457" i="17"/>
  <c r="B456" i="17"/>
  <c r="B455" i="17"/>
  <c r="B454" i="17"/>
  <c r="B453" i="17"/>
  <c r="B452" i="17"/>
  <c r="B451" i="17"/>
  <c r="B450" i="17"/>
  <c r="B449" i="17"/>
  <c r="B448" i="17"/>
  <c r="B447" i="17"/>
  <c r="B446" i="17"/>
  <c r="B445" i="17"/>
  <c r="B444" i="17"/>
  <c r="B443" i="17"/>
  <c r="B442" i="17"/>
  <c r="B441" i="17"/>
  <c r="B440" i="17"/>
  <c r="B439" i="17"/>
  <c r="B438" i="17"/>
  <c r="B437" i="17"/>
  <c r="B436" i="17"/>
  <c r="B435" i="17"/>
  <c r="B434" i="17"/>
  <c r="B433" i="17"/>
  <c r="B432" i="17"/>
  <c r="B431" i="17"/>
  <c r="B430" i="17"/>
  <c r="B429" i="17"/>
  <c r="B428" i="17"/>
  <c r="B427" i="17"/>
  <c r="B426" i="17"/>
  <c r="B425" i="17"/>
  <c r="B424" i="17"/>
  <c r="B423" i="17"/>
  <c r="B422" i="17"/>
  <c r="B421" i="17"/>
  <c r="B420" i="17"/>
  <c r="B419" i="17"/>
  <c r="B418" i="17"/>
  <c r="B417" i="17"/>
  <c r="B416" i="17"/>
  <c r="B415" i="17"/>
  <c r="B414" i="17"/>
  <c r="B413" i="17"/>
  <c r="B412" i="17"/>
  <c r="B411" i="17"/>
  <c r="B410" i="17"/>
  <c r="B409" i="17"/>
  <c r="B408" i="17"/>
  <c r="B407" i="17"/>
  <c r="B406" i="17"/>
  <c r="B405" i="17"/>
  <c r="B404" i="17"/>
  <c r="B403" i="17"/>
  <c r="B402" i="17"/>
  <c r="B401" i="17"/>
  <c r="B400" i="17"/>
  <c r="B399" i="17"/>
  <c r="B398" i="17"/>
  <c r="B397" i="17"/>
  <c r="B396" i="17"/>
  <c r="B395" i="17"/>
  <c r="B394" i="17"/>
  <c r="B393" i="17"/>
  <c r="B392" i="17"/>
  <c r="B391" i="17"/>
  <c r="B390" i="17"/>
  <c r="B389" i="17"/>
  <c r="B388" i="17"/>
  <c r="B387" i="17"/>
  <c r="B386" i="17"/>
  <c r="B385" i="17"/>
  <c r="B384" i="17"/>
  <c r="B383" i="17"/>
  <c r="B382" i="17"/>
  <c r="B381" i="17"/>
  <c r="B380" i="17"/>
  <c r="B379" i="17"/>
  <c r="B378" i="17"/>
  <c r="B377" i="17"/>
  <c r="B376" i="17"/>
  <c r="B375" i="17"/>
  <c r="B374" i="17"/>
  <c r="B373" i="17"/>
  <c r="B372" i="17"/>
  <c r="B371" i="17"/>
  <c r="B370" i="17"/>
  <c r="B369" i="17"/>
  <c r="B368" i="17"/>
  <c r="B367" i="17"/>
  <c r="B366" i="17"/>
  <c r="B365" i="17"/>
  <c r="B364" i="17"/>
  <c r="B363" i="17"/>
  <c r="B362" i="17"/>
  <c r="B361" i="17"/>
  <c r="B360" i="17"/>
  <c r="B359" i="17"/>
  <c r="B358" i="17"/>
  <c r="B357" i="17"/>
  <c r="B356" i="17"/>
  <c r="B355" i="17"/>
  <c r="B354" i="17"/>
  <c r="B353" i="17"/>
  <c r="B352" i="17"/>
  <c r="B351" i="17"/>
  <c r="B350" i="17"/>
  <c r="B349" i="17"/>
  <c r="B348" i="17"/>
  <c r="B347" i="17"/>
  <c r="B346" i="17"/>
  <c r="B345" i="17"/>
  <c r="B344" i="17"/>
  <c r="B343" i="17"/>
  <c r="B342" i="17"/>
  <c r="B341" i="17"/>
  <c r="B340" i="17"/>
  <c r="B339" i="17"/>
  <c r="B338" i="17"/>
  <c r="B337" i="17"/>
  <c r="B336" i="17"/>
  <c r="B335" i="17"/>
  <c r="B334" i="17"/>
  <c r="B333" i="17"/>
  <c r="B332" i="17"/>
  <c r="B331" i="17"/>
  <c r="B330" i="17"/>
  <c r="B329" i="17"/>
  <c r="B328" i="17"/>
  <c r="B327" i="17"/>
  <c r="B326" i="17"/>
  <c r="B325" i="17"/>
  <c r="B324" i="17"/>
  <c r="B323" i="17"/>
  <c r="B322" i="17"/>
  <c r="B321" i="17"/>
  <c r="B320" i="17"/>
  <c r="B319" i="17"/>
  <c r="B318" i="17"/>
  <c r="B317" i="17"/>
  <c r="B316" i="17"/>
  <c r="B315" i="17"/>
  <c r="B314" i="17"/>
  <c r="B313" i="17"/>
  <c r="B312" i="17"/>
  <c r="B311" i="17"/>
  <c r="B310" i="17"/>
  <c r="B309" i="17"/>
  <c r="B308" i="17"/>
  <c r="B307" i="17"/>
  <c r="B306" i="17"/>
  <c r="B305" i="17"/>
  <c r="B304" i="17"/>
  <c r="B303" i="17"/>
  <c r="B302" i="17"/>
  <c r="B301" i="17"/>
  <c r="B300" i="17"/>
  <c r="B299" i="17"/>
  <c r="B298" i="17"/>
  <c r="B297" i="17"/>
  <c r="B296" i="17"/>
  <c r="B295" i="17"/>
  <c r="B294" i="17"/>
  <c r="B293" i="17"/>
  <c r="B292" i="17"/>
  <c r="B291" i="17"/>
  <c r="B290" i="17"/>
  <c r="B289" i="17"/>
  <c r="B288" i="17"/>
  <c r="B287" i="17"/>
  <c r="B286" i="17"/>
  <c r="B285" i="17"/>
  <c r="B284" i="17"/>
  <c r="B283" i="17"/>
  <c r="B282" i="17"/>
  <c r="B281" i="17"/>
  <c r="B280" i="17"/>
  <c r="B279" i="17"/>
  <c r="B278" i="17"/>
  <c r="B277" i="17"/>
  <c r="B276" i="17"/>
  <c r="B275" i="17"/>
  <c r="B274" i="17"/>
  <c r="B273" i="17"/>
  <c r="B272" i="17"/>
  <c r="B271" i="17"/>
  <c r="B270" i="17"/>
  <c r="B269" i="17"/>
  <c r="B268" i="17"/>
  <c r="B267" i="17"/>
  <c r="B266" i="17"/>
  <c r="B265" i="17"/>
  <c r="B264" i="17"/>
  <c r="B263" i="17"/>
  <c r="B262" i="17"/>
  <c r="B261" i="17"/>
  <c r="B260" i="17"/>
  <c r="B259" i="17"/>
  <c r="B258" i="17"/>
  <c r="B257" i="17"/>
  <c r="B256" i="17"/>
  <c r="B255" i="17"/>
  <c r="B254" i="17"/>
  <c r="B253" i="17"/>
  <c r="B252" i="17"/>
  <c r="B251" i="17"/>
  <c r="B250" i="17"/>
  <c r="B249" i="17"/>
  <c r="B248" i="17"/>
  <c r="B247" i="17"/>
  <c r="B246" i="17"/>
  <c r="B245" i="17"/>
  <c r="B244" i="17"/>
  <c r="B243" i="17"/>
  <c r="B242" i="17"/>
  <c r="B241" i="17"/>
  <c r="B240" i="17"/>
  <c r="B239" i="17"/>
  <c r="B238" i="17"/>
  <c r="B237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2" i="15"/>
  <c r="B771" i="15"/>
  <c r="B770" i="15"/>
  <c r="B769" i="15"/>
  <c r="B768" i="15"/>
  <c r="B767" i="15"/>
  <c r="B766" i="15"/>
  <c r="B765" i="15"/>
  <c r="B764" i="15"/>
  <c r="B763" i="15"/>
  <c r="B762" i="15"/>
  <c r="B761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698" i="15"/>
  <c r="B697" i="15"/>
  <c r="B696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652" i="15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67" i="15"/>
  <c r="B266" i="15"/>
  <c r="B265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C2" i="14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6" i="13"/>
  <c r="B38" i="14" l="1"/>
  <c r="F38" i="14"/>
  <c r="C39" i="14"/>
  <c r="G39" i="14"/>
  <c r="D40" i="14"/>
  <c r="H40" i="14"/>
  <c r="E41" i="14"/>
  <c r="B42" i="14"/>
  <c r="F42" i="14"/>
  <c r="C43" i="14"/>
  <c r="G43" i="14"/>
  <c r="D44" i="14"/>
  <c r="H44" i="14"/>
  <c r="E45" i="14"/>
  <c r="B46" i="14"/>
  <c r="F46" i="14"/>
  <c r="C47" i="14"/>
  <c r="G47" i="14"/>
  <c r="F37" i="14"/>
  <c r="B37" i="14"/>
  <c r="H38" i="14"/>
  <c r="F40" i="14"/>
  <c r="G41" i="14"/>
  <c r="H42" i="14"/>
  <c r="B44" i="14"/>
  <c r="G45" i="14"/>
  <c r="H46" i="14"/>
  <c r="H37" i="14"/>
  <c r="E38" i="14"/>
  <c r="F39" i="14"/>
  <c r="G40" i="14"/>
  <c r="H41" i="14"/>
  <c r="B43" i="14"/>
  <c r="G44" i="14"/>
  <c r="H45" i="14"/>
  <c r="B47" i="14"/>
  <c r="G37" i="14"/>
  <c r="C38" i="14"/>
  <c r="G38" i="14"/>
  <c r="D39" i="14"/>
  <c r="H39" i="14"/>
  <c r="E40" i="14"/>
  <c r="B41" i="14"/>
  <c r="F41" i="14"/>
  <c r="C42" i="14"/>
  <c r="G42" i="14"/>
  <c r="D43" i="14"/>
  <c r="H43" i="14"/>
  <c r="E44" i="14"/>
  <c r="B45" i="14"/>
  <c r="F45" i="14"/>
  <c r="C46" i="14"/>
  <c r="G46" i="14"/>
  <c r="D47" i="14"/>
  <c r="H47" i="14"/>
  <c r="E37" i="14"/>
  <c r="D38" i="14"/>
  <c r="E39" i="14"/>
  <c r="B40" i="14"/>
  <c r="C41" i="14"/>
  <c r="D42" i="14"/>
  <c r="E43" i="14"/>
  <c r="F44" i="14"/>
  <c r="C45" i="14"/>
  <c r="D46" i="14"/>
  <c r="E47" i="14"/>
  <c r="D37" i="14"/>
  <c r="B39" i="14"/>
  <c r="C40" i="14"/>
  <c r="D41" i="14"/>
  <c r="E42" i="14"/>
  <c r="F43" i="14"/>
  <c r="C44" i="14"/>
  <c r="D45" i="14"/>
  <c r="E46" i="14"/>
  <c r="F47" i="14"/>
  <c r="C37" i="14"/>
  <c r="B30" i="14"/>
  <c r="C26" i="14"/>
  <c r="H27" i="14"/>
  <c r="B29" i="14"/>
  <c r="C30" i="14"/>
  <c r="D31" i="14"/>
  <c r="E32" i="14"/>
  <c r="D22" i="14"/>
  <c r="E23" i="14"/>
  <c r="B24" i="14"/>
  <c r="F24" i="14"/>
  <c r="C25" i="14"/>
  <c r="G25" i="14"/>
  <c r="D26" i="14"/>
  <c r="H26" i="14"/>
  <c r="E27" i="14"/>
  <c r="B28" i="14"/>
  <c r="F28" i="14"/>
  <c r="C29" i="14"/>
  <c r="G29" i="14"/>
  <c r="D30" i="14"/>
  <c r="H30" i="14"/>
  <c r="E31" i="14"/>
  <c r="B32" i="14"/>
  <c r="F32" i="14"/>
  <c r="G22" i="14"/>
  <c r="C22" i="14"/>
  <c r="B23" i="14"/>
  <c r="F23" i="14"/>
  <c r="C24" i="14"/>
  <c r="G24" i="14"/>
  <c r="D25" i="14"/>
  <c r="H25" i="14"/>
  <c r="E26" i="14"/>
  <c r="B27" i="14"/>
  <c r="F27" i="14"/>
  <c r="C28" i="14"/>
  <c r="G28" i="14"/>
  <c r="D29" i="14"/>
  <c r="H29" i="14"/>
  <c r="E30" i="14"/>
  <c r="B31" i="14"/>
  <c r="F31" i="14"/>
  <c r="C32" i="14"/>
  <c r="G32" i="14"/>
  <c r="F22" i="14"/>
  <c r="B22" i="14"/>
  <c r="C23" i="14"/>
  <c r="G23" i="14"/>
  <c r="D24" i="14"/>
  <c r="H24" i="14"/>
  <c r="E25" i="14"/>
  <c r="B26" i="14"/>
  <c r="F26" i="14"/>
  <c r="C27" i="14"/>
  <c r="G27" i="14"/>
  <c r="D28" i="14"/>
  <c r="H28" i="14"/>
  <c r="E29" i="14"/>
  <c r="F30" i="14"/>
  <c r="C31" i="14"/>
  <c r="G31" i="14"/>
  <c r="D32" i="14"/>
  <c r="H32" i="14"/>
  <c r="E22" i="14"/>
  <c r="D23" i="14"/>
  <c r="H23" i="14"/>
  <c r="E24" i="14"/>
  <c r="B25" i="14"/>
  <c r="F25" i="14"/>
  <c r="G26" i="14"/>
  <c r="D27" i="14"/>
  <c r="E28" i="14"/>
  <c r="F29" i="14"/>
  <c r="G30" i="14"/>
  <c r="H31" i="14"/>
  <c r="H22" i="14"/>
  <c r="E8" i="14"/>
  <c r="B9" i="14"/>
  <c r="F9" i="14"/>
  <c r="C10" i="14"/>
  <c r="G10" i="14"/>
  <c r="D11" i="14"/>
  <c r="H11" i="14"/>
  <c r="E12" i="14"/>
  <c r="B13" i="14"/>
  <c r="F13" i="14"/>
  <c r="C14" i="14"/>
  <c r="G14" i="14"/>
  <c r="D15" i="14"/>
  <c r="H15" i="14"/>
  <c r="E16" i="14"/>
  <c r="B17" i="14"/>
  <c r="F17" i="14"/>
  <c r="G7" i="14"/>
  <c r="C7" i="14"/>
  <c r="B8" i="14"/>
  <c r="F8" i="14"/>
  <c r="C9" i="14"/>
  <c r="G9" i="14"/>
  <c r="D10" i="14"/>
  <c r="H10" i="14"/>
  <c r="E11" i="14"/>
  <c r="B12" i="14"/>
  <c r="F12" i="14"/>
  <c r="C13" i="14"/>
  <c r="G13" i="14"/>
  <c r="D14" i="14"/>
  <c r="H14" i="14"/>
  <c r="E15" i="14"/>
  <c r="B16" i="14"/>
  <c r="F16" i="14"/>
  <c r="C17" i="14"/>
  <c r="G17" i="14"/>
  <c r="F7" i="14"/>
  <c r="B7" i="14"/>
  <c r="C8" i="14"/>
  <c r="G8" i="14"/>
  <c r="D9" i="14"/>
  <c r="H9" i="14"/>
  <c r="E10" i="14"/>
  <c r="B11" i="14"/>
  <c r="F11" i="14"/>
  <c r="C12" i="14"/>
  <c r="G12" i="14"/>
  <c r="D13" i="14"/>
  <c r="H13" i="14"/>
  <c r="E14" i="14"/>
  <c r="B15" i="14"/>
  <c r="F15" i="14"/>
  <c r="C16" i="14"/>
  <c r="G16" i="14"/>
  <c r="D17" i="14"/>
  <c r="H17" i="14"/>
  <c r="E7" i="14"/>
  <c r="D8" i="14"/>
  <c r="H8" i="14"/>
  <c r="E9" i="14"/>
  <c r="B10" i="14"/>
  <c r="F10" i="14"/>
  <c r="C11" i="14"/>
  <c r="G11" i="14"/>
  <c r="D12" i="14"/>
  <c r="H12" i="14"/>
  <c r="E13" i="14"/>
  <c r="B14" i="14"/>
  <c r="F14" i="14"/>
  <c r="C15" i="14"/>
  <c r="G15" i="14"/>
  <c r="D16" i="14"/>
  <c r="H16" i="14"/>
  <c r="E17" i="14"/>
  <c r="H7" i="14"/>
  <c r="D7" i="14"/>
  <c r="M9" i="2" l="1"/>
  <c r="U6" i="2"/>
  <c r="M6" i="2"/>
  <c r="M10" i="2"/>
  <c r="U7" i="2"/>
  <c r="M7" i="2"/>
  <c r="M15" i="2"/>
  <c r="U8" i="2"/>
  <c r="U12" i="2"/>
  <c r="M8" i="2"/>
  <c r="C3" i="16"/>
  <c r="E21" i="2"/>
  <c r="E9" i="2"/>
  <c r="E7" i="2"/>
  <c r="E10" i="2"/>
  <c r="E8" i="2"/>
  <c r="E6" i="2"/>
  <c r="C3" i="14"/>
  <c r="F21" i="2"/>
  <c r="D21" i="2"/>
  <c r="F20" i="2"/>
  <c r="F19" i="2"/>
  <c r="F18" i="2"/>
  <c r="D17" i="2"/>
  <c r="F16" i="2"/>
  <c r="F15" i="2"/>
  <c r="D14" i="2"/>
  <c r="D13" i="2"/>
  <c r="D12" i="2"/>
  <c r="F11" i="2"/>
  <c r="F10" i="2"/>
  <c r="D10" i="2"/>
  <c r="F9" i="2"/>
  <c r="D9" i="2"/>
  <c r="F8" i="2"/>
  <c r="D8" i="2"/>
  <c r="F7" i="2"/>
  <c r="D7" i="2"/>
  <c r="F6" i="2"/>
  <c r="D6" i="2"/>
  <c r="I15" i="12" l="1"/>
  <c r="I14" i="12"/>
  <c r="I13" i="12"/>
  <c r="I12" i="12"/>
  <c r="I11" i="12"/>
  <c r="I10" i="12"/>
  <c r="I9" i="12"/>
  <c r="U13" i="2" s="1"/>
  <c r="I8" i="12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T13" i="2" s="1"/>
  <c r="J16" i="11"/>
  <c r="T12" i="2" s="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G9" i="10"/>
  <c r="G10" i="10"/>
  <c r="M11" i="2" s="1"/>
  <c r="G11" i="10"/>
  <c r="G12" i="10"/>
  <c r="G13" i="10"/>
  <c r="G14" i="10"/>
  <c r="G15" i="10"/>
  <c r="G8" i="10"/>
  <c r="L8" i="10"/>
  <c r="P15" i="10"/>
  <c r="O15" i="10"/>
  <c r="N15" i="10"/>
  <c r="M15" i="10"/>
  <c r="P14" i="10"/>
  <c r="O14" i="10"/>
  <c r="N14" i="10"/>
  <c r="M14" i="10"/>
  <c r="P13" i="10"/>
  <c r="O13" i="10"/>
  <c r="N13" i="10"/>
  <c r="M13" i="10"/>
  <c r="P12" i="10"/>
  <c r="O12" i="10"/>
  <c r="N12" i="10"/>
  <c r="M12" i="10"/>
  <c r="P11" i="10"/>
  <c r="O11" i="10"/>
  <c r="N11" i="10"/>
  <c r="M11" i="10"/>
  <c r="P10" i="10"/>
  <c r="O10" i="10"/>
  <c r="N10" i="10"/>
  <c r="M10" i="10"/>
  <c r="P9" i="10"/>
  <c r="M20" i="2" s="1"/>
  <c r="O9" i="10"/>
  <c r="M19" i="2" s="1"/>
  <c r="N9" i="10"/>
  <c r="M18" i="2" s="1"/>
  <c r="M9" i="10"/>
  <c r="M17" i="2" s="1"/>
  <c r="P8" i="10"/>
  <c r="O8" i="10"/>
  <c r="N8" i="10"/>
  <c r="M8" i="10"/>
  <c r="L15" i="10"/>
  <c r="L14" i="10"/>
  <c r="L13" i="10"/>
  <c r="L12" i="10"/>
  <c r="L11" i="10"/>
  <c r="L10" i="10"/>
  <c r="L9" i="10"/>
  <c r="M16" i="2" s="1"/>
  <c r="R91" i="8"/>
  <c r="Q91" i="8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R86" i="8"/>
  <c r="Q86" i="8"/>
  <c r="P86" i="8"/>
  <c r="R85" i="8"/>
  <c r="Q85" i="8"/>
  <c r="P85" i="8"/>
  <c r="R84" i="8"/>
  <c r="Q84" i="8"/>
  <c r="P84" i="8"/>
  <c r="R83" i="8"/>
  <c r="Q83" i="8"/>
  <c r="P83" i="8"/>
  <c r="R82" i="8"/>
  <c r="Q82" i="8"/>
  <c r="P82" i="8"/>
  <c r="R81" i="8"/>
  <c r="Q81" i="8"/>
  <c r="P81" i="8"/>
  <c r="R80" i="8"/>
  <c r="Q80" i="8"/>
  <c r="P80" i="8"/>
  <c r="R79" i="8"/>
  <c r="Q79" i="8"/>
  <c r="P79" i="8"/>
  <c r="R78" i="8"/>
  <c r="Q78" i="8"/>
  <c r="P78" i="8"/>
  <c r="R77" i="8"/>
  <c r="Q77" i="8"/>
  <c r="P77" i="8"/>
  <c r="R76" i="8"/>
  <c r="Q76" i="8"/>
  <c r="P76" i="8"/>
  <c r="R75" i="8"/>
  <c r="Q75" i="8"/>
  <c r="P75" i="8"/>
  <c r="R74" i="8"/>
  <c r="Q74" i="8"/>
  <c r="P74" i="8"/>
  <c r="R73" i="8"/>
  <c r="Q73" i="8"/>
  <c r="P73" i="8"/>
  <c r="R72" i="8"/>
  <c r="Q72" i="8"/>
  <c r="P72" i="8"/>
  <c r="R71" i="8"/>
  <c r="Q71" i="8"/>
  <c r="P71" i="8"/>
  <c r="R70" i="8"/>
  <c r="Q70" i="8"/>
  <c r="P70" i="8"/>
  <c r="R69" i="8"/>
  <c r="Q69" i="8"/>
  <c r="P69" i="8"/>
  <c r="R68" i="8"/>
  <c r="Q68" i="8"/>
  <c r="P68" i="8"/>
  <c r="R67" i="8"/>
  <c r="Q67" i="8"/>
  <c r="P67" i="8"/>
  <c r="R66" i="8"/>
  <c r="Q66" i="8"/>
  <c r="P66" i="8"/>
  <c r="R65" i="8"/>
  <c r="Q65" i="8"/>
  <c r="P65" i="8"/>
  <c r="R64" i="8"/>
  <c r="Q64" i="8"/>
  <c r="P64" i="8"/>
  <c r="R63" i="8"/>
  <c r="Q63" i="8"/>
  <c r="P63" i="8"/>
  <c r="R62" i="8"/>
  <c r="Q62" i="8"/>
  <c r="P62" i="8"/>
  <c r="R61" i="8"/>
  <c r="Q61" i="8"/>
  <c r="P61" i="8"/>
  <c r="R60" i="8"/>
  <c r="Q60" i="8"/>
  <c r="P60" i="8"/>
  <c r="R59" i="8"/>
  <c r="Q59" i="8"/>
  <c r="P59" i="8"/>
  <c r="R58" i="8"/>
  <c r="Q58" i="8"/>
  <c r="P58" i="8"/>
  <c r="R57" i="8"/>
  <c r="Q57" i="8"/>
  <c r="P57" i="8"/>
  <c r="R56" i="8"/>
  <c r="Q56" i="8"/>
  <c r="P56" i="8"/>
  <c r="R55" i="8"/>
  <c r="Q55" i="8"/>
  <c r="P55" i="8"/>
  <c r="R54" i="8"/>
  <c r="Q54" i="8"/>
  <c r="P54" i="8"/>
  <c r="R53" i="8"/>
  <c r="Q53" i="8"/>
  <c r="P53" i="8"/>
  <c r="R52" i="8"/>
  <c r="Q52" i="8"/>
  <c r="P52" i="8"/>
  <c r="R51" i="8"/>
  <c r="Q51" i="8"/>
  <c r="P51" i="8"/>
  <c r="R50" i="8"/>
  <c r="Q50" i="8"/>
  <c r="P50" i="8"/>
  <c r="R49" i="8"/>
  <c r="Q49" i="8"/>
  <c r="P49" i="8"/>
  <c r="R48" i="8"/>
  <c r="Q48" i="8"/>
  <c r="P48" i="8"/>
  <c r="R47" i="8"/>
  <c r="Q47" i="8"/>
  <c r="P47" i="8"/>
  <c r="R46" i="8"/>
  <c r="Q46" i="8"/>
  <c r="P46" i="8"/>
  <c r="R45" i="8"/>
  <c r="Q45" i="8"/>
  <c r="P45" i="8"/>
  <c r="R44" i="8"/>
  <c r="Q44" i="8"/>
  <c r="P44" i="8"/>
  <c r="R43" i="8"/>
  <c r="Q43" i="8"/>
  <c r="P43" i="8"/>
  <c r="R42" i="8"/>
  <c r="Q42" i="8"/>
  <c r="P42" i="8"/>
  <c r="R41" i="8"/>
  <c r="Q41" i="8"/>
  <c r="P41" i="8"/>
  <c r="R40" i="8"/>
  <c r="Q40" i="8"/>
  <c r="P40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R21" i="8"/>
  <c r="Q21" i="8"/>
  <c r="P21" i="8"/>
  <c r="R20" i="8"/>
  <c r="Q20" i="8"/>
  <c r="P20" i="8"/>
  <c r="R19" i="8"/>
  <c r="Q19" i="8"/>
  <c r="P19" i="8"/>
  <c r="R18" i="8"/>
  <c r="Q18" i="8"/>
  <c r="P18" i="8"/>
  <c r="R17" i="8"/>
  <c r="Q17" i="8"/>
  <c r="P17" i="8"/>
  <c r="R16" i="8"/>
  <c r="L20" i="2" s="1"/>
  <c r="Q16" i="8"/>
  <c r="L19" i="2" s="1"/>
  <c r="P16" i="8"/>
  <c r="L18" i="2" s="1"/>
  <c r="R15" i="8"/>
  <c r="Q15" i="8"/>
  <c r="P15" i="8"/>
  <c r="R14" i="8"/>
  <c r="Q14" i="8"/>
  <c r="P14" i="8"/>
  <c r="R13" i="8"/>
  <c r="Q13" i="8"/>
  <c r="P13" i="8"/>
  <c r="R12" i="8"/>
  <c r="Q12" i="8"/>
  <c r="P12" i="8"/>
  <c r="R11" i="8"/>
  <c r="Q11" i="8"/>
  <c r="P11" i="8"/>
  <c r="R10" i="8"/>
  <c r="Q10" i="8"/>
  <c r="P10" i="8"/>
  <c r="R9" i="8"/>
  <c r="Q9" i="8"/>
  <c r="P9" i="8"/>
  <c r="R8" i="8"/>
  <c r="Q8" i="8"/>
  <c r="P8" i="8"/>
  <c r="R7" i="8"/>
  <c r="Q7" i="8"/>
  <c r="P7" i="8"/>
  <c r="R6" i="8"/>
  <c r="Q6" i="8"/>
  <c r="P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6" i="8"/>
  <c r="I92" i="8"/>
  <c r="N11" i="2" s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L11" i="2" s="1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6" i="8"/>
  <c r="O92" i="8"/>
  <c r="N17" i="2" s="1"/>
  <c r="N9" i="6"/>
  <c r="E18" i="2" s="1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O8" i="6"/>
  <c r="P8" i="6"/>
  <c r="N8" i="6"/>
  <c r="E19" i="2" l="1"/>
  <c r="L16" i="2"/>
  <c r="L15" i="2"/>
  <c r="E20" i="2"/>
  <c r="M9" i="6"/>
  <c r="M10" i="6"/>
  <c r="M11" i="6"/>
  <c r="M12" i="6"/>
  <c r="M13" i="6"/>
  <c r="M14" i="6"/>
  <c r="M15" i="6"/>
  <c r="M8" i="6"/>
  <c r="L9" i="6"/>
  <c r="L10" i="6"/>
  <c r="L11" i="6"/>
  <c r="L12" i="6"/>
  <c r="L13" i="6"/>
  <c r="L14" i="6"/>
  <c r="L15" i="6"/>
  <c r="L8" i="6"/>
  <c r="K9" i="6"/>
  <c r="K10" i="6"/>
  <c r="K11" i="6"/>
  <c r="K12" i="6"/>
  <c r="K13" i="6"/>
  <c r="K14" i="6"/>
  <c r="K15" i="6"/>
  <c r="K8" i="6"/>
  <c r="G9" i="6"/>
  <c r="G10" i="6"/>
  <c r="E11" i="2" s="1"/>
  <c r="G11" i="6"/>
  <c r="G12" i="6"/>
  <c r="G13" i="6"/>
  <c r="G14" i="6"/>
  <c r="G15" i="6"/>
  <c r="G8" i="6"/>
  <c r="O92" i="1"/>
  <c r="F17" i="2" s="1"/>
  <c r="E15" i="2" l="1"/>
  <c r="E16" i="2"/>
  <c r="E1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M6" i="1"/>
  <c r="I22" i="1"/>
  <c r="I23" i="1"/>
  <c r="I24" i="1"/>
  <c r="I25" i="1"/>
  <c r="I26" i="1"/>
  <c r="I27" i="1"/>
  <c r="I28" i="1"/>
  <c r="D11" i="2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2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Q6" i="1"/>
  <c r="R6" i="1"/>
  <c r="P6" i="1"/>
  <c r="D20" i="2" l="1"/>
  <c r="D19" i="2"/>
  <c r="D18" i="2"/>
  <c r="D16" i="2"/>
  <c r="D15" i="2"/>
</calcChain>
</file>

<file path=xl/sharedStrings.xml><?xml version="1.0" encoding="utf-8"?>
<sst xmlns="http://schemas.openxmlformats.org/spreadsheetml/2006/main" count="8182" uniqueCount="294">
  <si>
    <t>Trestní agenda</t>
  </si>
  <si>
    <t>Délka řízení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</si>
  <si>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</si>
  <si>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</si>
  <si>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</si>
  <si>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</si>
  <si>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</si>
  <si>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</si>
  <si>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</si>
  <si>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</si>
  <si>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</si>
  <si>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</si>
  <si>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</si>
  <si>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</si>
  <si>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</si>
  <si>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</si>
  <si>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</si>
  <si>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</si>
  <si>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</si>
  <si>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</si>
  <si>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</si>
  <si>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</si>
  <si>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</si>
  <si>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</si>
  <si>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</si>
  <si>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</si>
  <si>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</si>
  <si>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</si>
  <si>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</si>
  <si>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</si>
  <si>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</si>
  <si>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</si>
  <si>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</si>
  <si>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</si>
  <si>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</si>
  <si>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</si>
  <si>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</si>
  <si>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</si>
  <si>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</si>
  <si>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</si>
  <si>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</si>
  <si>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</si>
  <si>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</si>
  <si>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</si>
  <si>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</si>
  <si>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</si>
  <si>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</si>
  <si>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</si>
  <si>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</si>
  <si>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</si>
  <si>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</si>
  <si>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</si>
  <si>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</si>
  <si>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</si>
  <si>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</si>
  <si>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</si>
  <si>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</si>
  <si>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</si>
  <si>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</si>
  <si>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</si>
  <si>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</si>
  <si>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</si>
  <si>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</si>
  <si>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</si>
  <si>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</si>
  <si>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</si>
  <si>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</si>
  <si>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</si>
  <si>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</si>
  <si>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</si>
  <si>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</si>
  <si>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</si>
  <si>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</si>
  <si>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</si>
  <si>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</si>
  <si>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</si>
  <si>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</si>
  <si>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</si>
  <si>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</si>
  <si>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</si>
  <si>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</si>
  <si>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</si>
  <si>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</si>
  <si>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</si>
  <si>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</si>
  <si>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</si>
  <si>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</si>
  <si>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</si>
  <si>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</si>
  <si>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</si>
  <si>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</si>
  <si>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</si>
  <si>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</si>
  <si>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Poř. CSLAV</t>
  </si>
  <si>
    <t>Název soudu</t>
  </si>
  <si>
    <t>Nadřízený soud</t>
  </si>
  <si>
    <t>Průměr</t>
  </si>
  <si>
    <t>Medián</t>
  </si>
  <si>
    <t>Percentil 90</t>
  </si>
  <si>
    <t>Míra odvolání</t>
  </si>
  <si>
    <t>Míra změny rozsudku</t>
  </si>
  <si>
    <t>Obživa+nápad</t>
  </si>
  <si>
    <t>Vyřízeno</t>
  </si>
  <si>
    <t>Nevyřízeno</t>
  </si>
  <si>
    <t>Okresní soud:</t>
  </si>
  <si>
    <t>Ukazatel</t>
  </si>
  <si>
    <t>Hodnota</t>
  </si>
  <si>
    <t>Nadřízený soud:</t>
  </si>
  <si>
    <t>Odvolání</t>
  </si>
  <si>
    <t>Vyřizování věcí</t>
  </si>
  <si>
    <t>Vyřizování věcí na soudce</t>
  </si>
  <si>
    <t>Celková míra zm. rozsudku</t>
  </si>
  <si>
    <t>Míra vyřizování</t>
  </si>
  <si>
    <t>-</t>
  </si>
  <si>
    <t>Míra odsouzení</t>
  </si>
  <si>
    <t>Praha-východ</t>
  </si>
  <si>
    <t>Praha-západ</t>
  </si>
  <si>
    <t>Plzeň-město</t>
  </si>
  <si>
    <t>Metodika - poznámky</t>
  </si>
  <si>
    <t>Uvedená data jsou očištěna stejným způsobem jako data ve statistické výroční zprávě. To znamená, že data ze statistických listů (délky řízení, data o odvolání a míra odsouzení) jsou především očištěna o věci vyřízené trestním příkazem (trest) nebo rozkazní řízení (civil).</t>
  </si>
  <si>
    <t>Hodnota
 v ČR</t>
  </si>
  <si>
    <t>Hodnota
v kraji</t>
  </si>
  <si>
    <t xml:space="preserve">Obživa+nápad </t>
  </si>
  <si>
    <t xml:space="preserve">Vyřízeno </t>
  </si>
  <si>
    <t xml:space="preserve">Nevyřízeno </t>
  </si>
  <si>
    <t>Přehled po krajích</t>
  </si>
  <si>
    <t>Civilní agenda</t>
  </si>
  <si>
    <t>Opatrovnická agenda</t>
  </si>
  <si>
    <t>Nesvéprávní</t>
  </si>
  <si>
    <t>Omezená svéprávnost</t>
  </si>
  <si>
    <t>Nezletilí</t>
  </si>
  <si>
    <t>ČR</t>
  </si>
  <si>
    <t>Databáze pro grafy</t>
  </si>
  <si>
    <t>Praha-Východ</t>
  </si>
  <si>
    <t>Praha-Západ</t>
  </si>
  <si>
    <t>Plzeň-Město</t>
  </si>
  <si>
    <t>Rok</t>
  </si>
  <si>
    <t>Pomocná prom.</t>
  </si>
  <si>
    <t>Pomocné tabulky pro výpočet grafů</t>
  </si>
  <si>
    <t>Trest - řady</t>
  </si>
  <si>
    <t>Civil - řady</t>
  </si>
  <si>
    <t>Opatrovnická agenda - řady</t>
  </si>
  <si>
    <t>Pom. Tabulka - kraje</t>
  </si>
  <si>
    <t>Středočeský kraj</t>
  </si>
  <si>
    <t>Praha</t>
  </si>
  <si>
    <t>Jihočeský kraj</t>
  </si>
  <si>
    <t>Západočeský kraj</t>
  </si>
  <si>
    <t>Severočeský kraj</t>
  </si>
  <si>
    <t>Východočeský kraj</t>
  </si>
  <si>
    <t>Jihomoravský kraj</t>
  </si>
  <si>
    <t>Severomoravský kraj</t>
  </si>
  <si>
    <t>Seznam pojmů (ukazatele)</t>
  </si>
  <si>
    <t>Vysvětlení</t>
  </si>
  <si>
    <t xml:space="preserve">Hodnota, která se nachází přesně uprostřed vzestupně setříděného souboru hodnot a dělí ho na dvě stejně velké části o stejném počtu hodnot. Platí, že nejméně 50 % hodnot je menších nebo rovno a nejméně 50 % hodnot je větších nebo rovno mediánu. </t>
  </si>
  <si>
    <t>Percentily dělí vzestupně setříděný soubor hodnot na setiny (na sto stejných částí). Devadesátý percentil znamená, že 90 % hodnot je menších nebo rovno a 10 % hodnot větších nebo rovno hodnotě percentilu.</t>
  </si>
  <si>
    <t>Jedná se o poměr pravomocně vyřízených věcí, v nichž bylo podáno odvolání, k celkovému počtu pravomocně skončených (vyřízených) věcí × 100 %.</t>
  </si>
  <si>
    <t>Jedná se o poměr pravomocně skončených věcí, v nichž bylo vyhověno odvolání (tedy rozsudek soudu I. stupně byl změněn odvolacím soudem na podkladě odvolání) k celkovému počtu pravomocně skončených věcí, v nichž bylo podáno odvolání × 100 %</t>
  </si>
  <si>
    <t>Byla vypočtena jako míra odvolání krát míra změny rozsudku. Jde o podíl věcí, v nichž nakonec bylo odvolacím soudem změněno rozhodnutí soudu I. stupně ke všem prvostupňových rozhodnutím</t>
  </si>
  <si>
    <t>Tato data se týkají odvolání a jsou vždy v procentech. Údaje jsou ze statistických listů. Vyšší umístění vždy znamená nižší míru (odvolání, změny rozsudku, celkové změny rozsudku).</t>
  </si>
  <si>
    <t>Je vypočtena jako (počet vyřízených věcí v daném období) / (počet příchozích věcí v daném období) × 100 %. Udává tedy, zda soud vyřídil více věcí, než mu nově přišlo (nápad a obživa). Vyšší umístění znamená vyšší míru vyřizování.</t>
  </si>
  <si>
    <t>Je vypočítán podle metodiky CEPEJ  jako (počet nevyřízených věcí na konci daného období) / (počet vyřízených věcí v daném období) × 365. Vyšší umístění znamená nižší DT, a tedy lepší výsledek (menší problémy s vyřizováním agendy).</t>
  </si>
  <si>
    <t>Počet obživlých a napadlých věcí v daném období, přepočteno na jednoho evidenčního soudce. Vyšší umístění znamená vyšší počet napadlých + obživlých věcí na soudce.</t>
  </si>
  <si>
    <t>Počet vyřízených věcí v daném období, přepočteno na jednoho evidenčního soudce. Vyšší umístění znamená vyšší počet vyřízených věcí na soudce.</t>
  </si>
  <si>
    <t>Celk. míra zm. rozs.</t>
  </si>
  <si>
    <t>Počet nesvéprávných osob.</t>
  </si>
  <si>
    <t>Abecední pořadí soudů</t>
  </si>
  <si>
    <t>Kraj</t>
  </si>
  <si>
    <t>Počet soudů</t>
  </si>
  <si>
    <t>Pomoc. Tab. pro graf</t>
  </si>
  <si>
    <t>Pom. Tabulka -podm. Formátování (posl 3)</t>
  </si>
  <si>
    <t>Počet soudů - 3</t>
  </si>
  <si>
    <t>Evidenční počet soudců k 1.1</t>
  </si>
  <si>
    <t>Položky byly vypočteny tak, že absolutní hodnoty (nápad+obživa, vyřízeno, nevyřízeno) byly vyděleny evidenčním počtem soudců.</t>
  </si>
  <si>
    <t>Celkový počet živých spisů o osobách s omezenou svéprávností. Jedná se tedy o počet osob.</t>
  </si>
  <si>
    <t>Počet nezletilých osob.</t>
  </si>
  <si>
    <t>Evidenční počet soudců k 1.1.*</t>
  </si>
  <si>
    <t>Evidenční počet soudců k 1.1.</t>
  </si>
  <si>
    <t>Disposition time</t>
  </si>
  <si>
    <r>
      <t xml:space="preserve">Jedná </t>
    </r>
    <r>
      <rPr>
        <sz val="12"/>
        <rFont val="Times New Roman"/>
        <family val="1"/>
        <charset val="238"/>
      </rPr>
      <t>se</t>
    </r>
    <r>
      <rPr>
        <sz val="12"/>
        <color theme="1"/>
        <rFont val="Times New Roman"/>
        <family val="1"/>
        <charset val="238"/>
      </rPr>
      <t xml:space="preserve"> o aritmetický průměr.</t>
    </r>
  </si>
  <si>
    <t>Udává evidenční počet soudců k 1.1. U krajů a v ČR jsou uvedeny průměrné hodnoty, aby tak bylo možné srovnat velikost soudu vzhledem k ostatním soudů v kraji či ČR. Vyšší umístění značí vyšší počet soudců a tedy větší soud. Využito pro srovnání, neznamená to, že větší soud je lepší soud.</t>
  </si>
  <si>
    <r>
      <t>Po očištění dat ze statistických listů je vypočteno jako počet (pravomocně odsouzených osob)/(počet pravomocně vyřízených osob). Jako odsouzené osoby jsou samozřejmě započítány odsouzené osoby, a dále také osoby,</t>
    </r>
    <r>
      <rPr>
        <sz val="12"/>
        <rFont val="Times New Roman"/>
        <family val="1"/>
        <charset val="238"/>
      </rPr>
      <t xml:space="preserve"> jímž byl uložen souhrnný trest</t>
    </r>
    <r>
      <rPr>
        <sz val="12"/>
        <color theme="1"/>
        <rFont val="Times New Roman"/>
        <family val="1"/>
        <charset val="238"/>
      </rPr>
      <t>. Jako neodsouzené osoby se počítají zproštění a zastavení řízení. Vyšší pořadí značí vyšší míru odsouzení. Opět použito pro srovnání. Není tím míněno, že vyšší míra odsouzení je lepší.</t>
    </r>
  </si>
  <si>
    <t>Obživa+nápad*</t>
  </si>
  <si>
    <t xml:space="preserve">Obživa+nápad* </t>
  </si>
  <si>
    <t xml:space="preserve">Vyřízeno* </t>
  </si>
  <si>
    <t>Poznámka: ČR - evideční počet soudců, nápad+obživa, vyřízeno a nevyřízeno: jedná se o průměr v ČR.</t>
  </si>
  <si>
    <t>Nevyřízeno*</t>
  </si>
  <si>
    <t>Vyřízeno*</t>
  </si>
  <si>
    <t>Nezletilí*</t>
  </si>
  <si>
    <t>Nesvéprávní*</t>
  </si>
  <si>
    <t>*Poznámka: ČR - evideční počet soudců, nápad+obživa, vyřízeno, nevyřízeno a omezená svéprávnost: jedná se o průměr v ČR.</t>
  </si>
  <si>
    <t>Počet nevyřízených věcí k 31. 12. daného období. U hodnot za ČR a u hodnot za kraje se jedná o aritmetický průměr jednotlivých soudů.</t>
  </si>
  <si>
    <t>Počet vyřízených věcí v daném období. U hodnot za ČR a u hodnot za kraje se jedná o aritmetický průměr jednotlivých soudů.</t>
  </si>
  <si>
    <t>Počet obživlých a napadlých věcí v daném období. U hodnot za ČR a u hodnot za kraje se jedná o aritmetický průměr jednotlivých soudů.</t>
  </si>
  <si>
    <t xml:space="preserve">U každého sledovaného ukazatele je uvedeno následující:
• Hodnota – hodnota daného ukazatele u předmětného soudu
• Hodnota v ČR – hodnota ukazatele v celé ČR
• Pořadí v ČR – pořadí soudu v rámci ČR, na kterém se soud „umístil“ díky hodnotě sledovaného ukazatele. Další detaily o pořadí lze najít v popisu jednotlivých ukazatelů. Umístí-li se dva soudy na stejném místě, je vykázáno vyšší pořadí. Například jsou-li dva soudy na třetím až čtvrtém místě, je u obou uvedeno třetí místo.
• Hodnota v kraji – hodnota ukazatele v kraji, do kterého daný okresní soud spadá.
• Pořadí v kraji – pořadí soudu v rámci kraje, do kterého daný okresní soud spadá. Platí stejné poznámky jako u „Pořadí v ČR“
U některých ukazatelů (jako je například počet vyřízených věcí) není pořadí v ČR a v kraji uvedeno, protože plyne z velikosti daného soudu. Ta již je vyjádřena počtem soudců, kde je pořadí uvedeno.
</t>
  </si>
  <si>
    <t>Krajský soud:</t>
  </si>
  <si>
    <t>Pomocné tabulky pro výpočet grafů - krajské soudy</t>
  </si>
  <si>
    <t>Soudy</t>
  </si>
  <si>
    <t>Trestní agenda - prvostupňová</t>
  </si>
  <si>
    <t>Přehled všech krajských soudů</t>
  </si>
  <si>
    <t>*Hodnota v ČR představuje aritmetický průměr za jednotlivé soudy celé ČR</t>
  </si>
  <si>
    <t>Poznámka: Jedná se o počet soudců na celém trestním úseku</t>
  </si>
  <si>
    <r>
      <t xml:space="preserve">Pomocné - </t>
    </r>
    <r>
      <rPr>
        <b/>
        <sz val="12"/>
        <color theme="1"/>
        <rFont val="Times New Roman"/>
        <family val="1"/>
        <charset val="238"/>
      </rPr>
      <t xml:space="preserve"> název soudu a ČR</t>
    </r>
  </si>
  <si>
    <t>Trestní agenda - odvolací</t>
  </si>
  <si>
    <t>Trest - kraje, odvolací agenda</t>
  </si>
  <si>
    <t>Trest, prvostupňový - řady</t>
  </si>
  <si>
    <t>Trest, odvolací - řady</t>
  </si>
  <si>
    <t>Civil, prvostupňový - řady</t>
  </si>
  <si>
    <t>Rejstřík C</t>
  </si>
  <si>
    <t>Obchod (CM), prvostupňový - řady</t>
  </si>
  <si>
    <t>Rejstřík Cm</t>
  </si>
  <si>
    <t>Odvolací agenda - rejstřík Co</t>
  </si>
  <si>
    <t>Krajský soud(trest):</t>
  </si>
  <si>
    <t>Co, odvolací - řady</t>
  </si>
  <si>
    <t>Poznámka: Jedná se o počet soudců na celém civilním úseku</t>
  </si>
  <si>
    <t>Poznámka: Jedná se o počet soudců na celém obchodním úseku</t>
  </si>
  <si>
    <t>Vyřizování věcí - celkem</t>
  </si>
  <si>
    <t>Správní soudnictví</t>
  </si>
  <si>
    <t>Správní - řady</t>
  </si>
  <si>
    <t>Krajský soud (trest):</t>
  </si>
  <si>
    <t>Krajský soud(civil):</t>
  </si>
  <si>
    <t>Složení nápad - od r. 2010 - A, Ad, Af, Az</t>
  </si>
  <si>
    <t>A</t>
  </si>
  <si>
    <t>Ad</t>
  </si>
  <si>
    <t>Cad</t>
  </si>
  <si>
    <t>Ca</t>
  </si>
  <si>
    <t>Az</t>
  </si>
  <si>
    <t>Af</t>
  </si>
  <si>
    <t>Nápad+obživa</t>
  </si>
  <si>
    <t>Správní agenda</t>
  </si>
  <si>
    <t>Rejstřík INS</t>
  </si>
  <si>
    <t>Rejstřík ICm</t>
  </si>
  <si>
    <t>ICm - řady</t>
  </si>
  <si>
    <t>Vyřizování na soudce</t>
  </si>
  <si>
    <t>Nevyříz. po rozh. o úpadku*</t>
  </si>
  <si>
    <t>Způsob řešení úpadku</t>
  </si>
  <si>
    <t>Oddlužením</t>
  </si>
  <si>
    <t>Konkurzem</t>
  </si>
  <si>
    <t>Reorganizací</t>
  </si>
  <si>
    <t>Nevyříz. před rozh. o úpadku*</t>
  </si>
  <si>
    <t>Dosud v řízení - způsob řešení úpadku</t>
  </si>
  <si>
    <t>INS - řady</t>
  </si>
  <si>
    <t>Nevyříz. po rozh. o úpadku</t>
  </si>
  <si>
    <t>Nevyříz. před rozh. o úpadku</t>
  </si>
  <si>
    <t>Dosud v řízení - způsob řešení úpadku (abs)</t>
  </si>
  <si>
    <t>Konkurzem*</t>
  </si>
  <si>
    <t>Reorganizací*</t>
  </si>
  <si>
    <t>Oddlužením*</t>
  </si>
  <si>
    <t>Krajský soud(INS):</t>
  </si>
  <si>
    <t>Okresní soudy</t>
  </si>
  <si>
    <t>V zásadě platí stejné či podobné poznámky jako u OS, je zde ale několik rozdílů.</t>
  </si>
  <si>
    <t>Podobně jako u okresních soudů, v poli "Krajský soud" (vyznačeno modře) je třeba vybrat soud, který uživatele zajímá. Ostatní údaje a grafy se automaticky přepočtou.</t>
  </si>
  <si>
    <t>Sledovány jsou následující rejstříky:
• Trest – T+Tm, To+Tmo
• Civil – C, Cm, Co
• Správní – A+Af+Ad+Az, dříve také Ca+Cad
• Insolvence – ICm, INS</t>
  </si>
  <si>
    <t>Materiál se zabývá pouze hlavními agendami. Jedná se o rejstříky C, T+Tm a PaNc u okresních soudů.</t>
  </si>
  <si>
    <t>U prvostupňové agenda je délka řízení vždy udávána v kalendářních dnech ode dne nápadu do dne vyřízení soudem I. stupně. U odvolací agendy jde o délku řízení ode dne nápadu u odvolacího soudu do dne vyřízení odvolacím soudem. U rejstříku INS se jedná o délku řízení ode dne nápadu do dne rozhodnutí o úpadku.
Délky řízení jsou vypočteny ze statistických listů. U pořadí délek řízení vždy platí, že vyšší umístění znamená nižší délku řízení. Data byla očištěna o věci vyřízené trestním příkazem nebo o rozkazní řízení.</t>
  </si>
  <si>
    <t>U rejstříku INS. Počet nevyřízených věcí před rozhodnutím o úpadku k 31.12. daného období. U hodnot za ČR se jedná o aritmetický průměr jednotlivých soudů.</t>
  </si>
  <si>
    <t>U rejstříku INS. Počet nevyřízených věcí po rozhodnutí o úpadku k 31.12. daného období. U hodnot za ČR se jedná o aritmetický průměr jednotlivých soudů.</t>
  </si>
  <si>
    <t>Počet nevyřízených věcí v daném období, přepočteno na jednoho evidenčního soudce. Vyšší umístění znamená nižší počet nevyřízených věcí na soudce.</t>
  </si>
  <si>
    <t>Počet nevyřízených věcí před rozhodnutím o úpadku v daném období, přepočteno na jednoho evidenčního soudce. Vyšší umístění znamená nižší počet nevyřízených věcí na soudce.</t>
  </si>
  <si>
    <t>Počet nevyřízených věcí po rozhodnutí o úpadku v daném období, přepočteno na jednoho evidenčního soudce. Vyšší umístění znamená nižší počet nevyřízených věcí na soudce.</t>
  </si>
  <si>
    <t>Udává  v procentech podíl věcí v řízení k 31.12. daného období dle způsobu řešení úpadku na celkovém počtu věcí v řízení.</t>
  </si>
  <si>
    <t>Podíl věcí v řízení, kde je úpadek řešen konkurzem</t>
  </si>
  <si>
    <t>Podíl věcí v řízení, kde je úpadek řešen reorganizací</t>
  </si>
  <si>
    <t>Podíl věcí v řízení, kde je úpadek řešen oddlužením</t>
  </si>
  <si>
    <t>*Hodnota v ČR představuje aritmetický průměr za jednotlivé krajské soudy celé ČR</t>
  </si>
  <si>
    <t>Uvedené údaje se týkají krajských soudů, ne podřízených okresních soudů</t>
  </si>
  <si>
    <t>*Hodnota v kraji a hodnota v ČR představuje aritmetický průměr za jednotlivé okresní soudy daného kraje nebo celé ČR</t>
  </si>
  <si>
    <t>Okresní soudy - vybraná statistická data</t>
  </si>
  <si>
    <t>Hodnota
 v ČR *</t>
  </si>
  <si>
    <t>Krajské soudy - vybraná statistická data†</t>
  </si>
  <si>
    <t>† tzn., že se jedná o data za daný krajský soud, ne za podřízené okresní soudy</t>
  </si>
  <si>
    <t>Trestní agenda, vybraná data za rok 2018</t>
  </si>
  <si>
    <t>Rejstřík C, vybraná data za rok 2018</t>
  </si>
  <si>
    <t>Rejstřík Cm, vybraná data za rok 2018</t>
  </si>
  <si>
    <t>Rejstřík Co, vybraná data za rok 2018</t>
  </si>
  <si>
    <t>Rejstřík A+Af+Ad+Az, vybraná data za rok 2018</t>
  </si>
  <si>
    <t>Rejstřík INS, vybraná data za rok 2018</t>
  </si>
  <si>
    <t>Data jsou získána z výkazů, a nejsou tedy dále nijak očištěna. U položek "obživa + nápad", "vyřízeno" a "nevyřízeno" není uvedeno pořadí, protože údaje velmi silně závisejí na velikosti soudu. A velikost soudu je již aproximována pomocí počtu soudců, kde je pořadí v ČR uvedeno.</t>
  </si>
  <si>
    <t>Vybraná data za rok 2018</t>
  </si>
  <si>
    <t>Rejstřík ICm, vybraná data za rok 2018</t>
  </si>
  <si>
    <t>Na listu "Výsl. OS - 2018 průřezová data" v poli "Okresní soud" (vyznačeno modře) je třeba vybrat soud, který uživatele zajímá. Ostatní údaje a grafy se automaticky přepočtou. S výjimkou tohoto pole, není doporučeno jakkoliv do souboru zasahovat, protože by mohlo dojít k porušení vzorců.</t>
  </si>
  <si>
    <t>Sledovaných agenda je o krajských soudů výrazně více než u soudů okresních. Proto jsou agendy rozděleny do více listů (trestní agenda, civilní agenda, správní soudnictví a insolvence). Ke každé agendě jsou vždy dva listy - jeden s průřezovými daty za rok 2018, jeden s časovými řadami.</t>
  </si>
  <si>
    <t>Trestní agenda OS</t>
  </si>
  <si>
    <t>Civilní agenda OS</t>
  </si>
  <si>
    <t>Trestní agenda KS</t>
  </si>
  <si>
    <t>Data</t>
  </si>
  <si>
    <t>Trestní odvolací agenda, vybraná data za rok 2018</t>
  </si>
  <si>
    <t>Rejstřík C - KS</t>
  </si>
  <si>
    <t>Rejstřík Cm KS</t>
  </si>
  <si>
    <t>Rejstřík Co KS</t>
  </si>
  <si>
    <t>Rejstřík INS KS</t>
  </si>
  <si>
    <t>Krajské soudy</t>
  </si>
  <si>
    <t>Oproti statistiké výroční zprávě zde jsou určité rozdíly. Především ve výpočtu celorepublikového průměru některých ukazatelů (např. délka řízení). Ve zprávě je celorepublikový průměr výpočten ze všech statistických listů (tj. 1 pozorování = 1 věc). Zde je celorepublikový průměr vypočten jako průměr soudů (1 pozorování = 1 soud).</t>
  </si>
  <si>
    <t>Přehled všech okresních soudů</t>
  </si>
  <si>
    <t>Rejstřík ICm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</si>
</sst>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9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  <font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CE7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60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9" fillId="0" borderId="30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31" applyNumberFormat="0" applyAlignment="0" applyProtection="0"/>
    <xf numFmtId="0" fontId="14" fillId="6" borderId="32" applyNumberFormat="0" applyAlignment="0" applyProtection="0"/>
    <xf numFmtId="0" fontId="15" fillId="6" borderId="31" applyNumberFormat="0" applyAlignment="0" applyProtection="0"/>
    <xf numFmtId="0" fontId="16" fillId="0" borderId="33" applyNumberFormat="0" applyFill="0" applyAlignment="0" applyProtection="0"/>
    <xf numFmtId="0" fontId="17" fillId="7" borderId="34" applyNumberFormat="0" applyAlignment="0" applyProtection="0"/>
    <xf numFmtId="0" fontId="18" fillId="0" borderId="0" applyNumberFormat="0" applyFill="0" applyBorder="0" applyAlignment="0" applyProtection="0"/>
    <xf numFmtId="0" fontId="5" fillId="8" borderId="3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6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4" fillId="0" borderId="0"/>
    <xf numFmtId="0" fontId="5" fillId="8" borderId="35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28" fillId="0" borderId="0"/>
  </cellStyleXfs>
  <cellXfs count="57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distributed" wrapText="1"/>
    </xf>
    <xf numFmtId="0" fontId="1" fillId="0" borderId="37" xfId="0" applyFont="1" applyBorder="1" applyAlignment="1">
      <alignment horizontal="center" vertical="distributed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distributed" wrapText="1"/>
    </xf>
    <xf numFmtId="165" fontId="4" fillId="0" borderId="41" xfId="0" applyNumberFormat="1" applyFont="1" applyBorder="1" applyAlignment="1">
      <alignment horizontal="center" vertical="distributed" wrapText="1"/>
    </xf>
    <xf numFmtId="165" fontId="4" fillId="0" borderId="42" xfId="0" applyNumberFormat="1" applyFont="1" applyBorder="1" applyAlignment="1">
      <alignment horizontal="center" vertical="distributed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0" fontId="0" fillId="0" borderId="2" xfId="0" applyBorder="1"/>
    <xf numFmtId="3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5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59" xfId="0" applyNumberForma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/>
    </xf>
    <xf numFmtId="1" fontId="4" fillId="0" borderId="60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58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NumberForma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1" xfId="0" applyFont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wrapText="1"/>
      <protection hidden="1"/>
    </xf>
    <xf numFmtId="0" fontId="0" fillId="0" borderId="49" xfId="0" applyBorder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50" xfId="0" applyBorder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 wrapText="1"/>
      <protection hidden="1"/>
    </xf>
    <xf numFmtId="0" fontId="1" fillId="0" borderId="48" xfId="0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 wrapText="1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4" fillId="0" borderId="23" xfId="0" applyFont="1" applyFill="1" applyBorder="1" applyAlignment="1" applyProtection="1">
      <alignment vertical="center" wrapText="1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left" vertical="center" wrapText="1"/>
      <protection hidden="1"/>
    </xf>
    <xf numFmtId="0" fontId="0" fillId="0" borderId="56" xfId="0" applyBorder="1" applyAlignment="1" applyProtection="1">
      <alignment vertical="center"/>
      <protection hidden="1"/>
    </xf>
    <xf numFmtId="0" fontId="4" fillId="0" borderId="55" xfId="0" applyFont="1" applyBorder="1" applyAlignment="1" applyProtection="1">
      <alignment vertical="center" wrapText="1"/>
      <protection hidden="1"/>
    </xf>
    <xf numFmtId="0" fontId="0" fillId="0" borderId="62" xfId="0" applyBorder="1" applyAlignment="1" applyProtection="1">
      <alignment vertical="center"/>
      <protection hidden="1"/>
    </xf>
    <xf numFmtId="0" fontId="4" fillId="0" borderId="57" xfId="0" applyFont="1" applyBorder="1" applyAlignment="1" applyProtection="1">
      <alignment vertical="center" wrapText="1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4" fillId="0" borderId="23" xfId="0" applyFont="1" applyFill="1" applyBorder="1" applyAlignment="1" applyProtection="1">
      <alignment horizontal="left" vertical="center" wrapText="1"/>
      <protection hidden="1"/>
    </xf>
    <xf numFmtId="0" fontId="1" fillId="0" borderId="54" xfId="0" applyFont="1" applyBorder="1" applyProtection="1">
      <protection hidden="1"/>
    </xf>
    <xf numFmtId="0" fontId="0" fillId="0" borderId="23" xfId="0" applyBorder="1" applyAlignment="1" applyProtection="1">
      <alignment wrapText="1"/>
      <protection hidden="1"/>
    </xf>
    <xf numFmtId="0" fontId="0" fillId="0" borderId="49" xfId="0" applyFill="1" applyBorder="1" applyAlignment="1" applyProtection="1">
      <alignment vertical="center"/>
      <protection hidden="1"/>
    </xf>
    <xf numFmtId="0" fontId="0" fillId="0" borderId="45" xfId="0" applyFill="1" applyBorder="1" applyAlignment="1" applyProtection="1">
      <alignment vertical="center"/>
      <protection hidden="1"/>
    </xf>
    <xf numFmtId="0" fontId="0" fillId="0" borderId="52" xfId="0" applyFill="1" applyBorder="1" applyAlignment="1" applyProtection="1">
      <alignment vertical="center"/>
      <protection hidden="1"/>
    </xf>
    <xf numFmtId="0" fontId="0" fillId="0" borderId="53" xfId="0" applyFill="1" applyBorder="1" applyAlignment="1" applyProtection="1">
      <alignment vertical="center"/>
      <protection hidden="1"/>
    </xf>
    <xf numFmtId="0" fontId="0" fillId="35" borderId="0" xfId="0" applyFill="1" applyProtection="1">
      <protection hidden="1"/>
    </xf>
    <xf numFmtId="0" fontId="1" fillId="35" borderId="0" xfId="0" applyFont="1" applyFill="1" applyAlignment="1" applyProtection="1">
      <alignment horizontal="left"/>
      <protection hidden="1"/>
    </xf>
    <xf numFmtId="0" fontId="1" fillId="35" borderId="0" xfId="0" applyFont="1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0" fontId="0" fillId="34" borderId="0" xfId="0" applyFill="1" applyProtection="1">
      <protection hidden="1"/>
    </xf>
    <xf numFmtId="0" fontId="1" fillId="35" borderId="0" xfId="0" applyFont="1" applyFill="1" applyAlignment="1" applyProtection="1">
      <alignment horizontal="right"/>
      <protection hidden="1"/>
    </xf>
    <xf numFmtId="0" fontId="1" fillId="33" borderId="0" xfId="0" applyFont="1" applyFill="1" applyAlignment="1" applyProtection="1">
      <alignment horizontal="left"/>
      <protection locked="0" hidden="1"/>
    </xf>
    <xf numFmtId="3" fontId="1" fillId="35" borderId="0" xfId="0" applyNumberFormat="1" applyFont="1" applyFill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36" borderId="0" xfId="0" applyFont="1" applyFill="1" applyBorder="1" applyAlignment="1" applyProtection="1">
      <alignment horizontal="center"/>
      <protection hidden="1"/>
    </xf>
    <xf numFmtId="0" fontId="1" fillId="36" borderId="0" xfId="0" applyFont="1" applyFill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1" fillId="35" borderId="1" xfId="0" applyFont="1" applyFill="1" applyBorder="1" applyAlignment="1" applyProtection="1">
      <alignment horizontal="center" vertical="center" wrapText="1"/>
      <protection hidden="1"/>
    </xf>
    <xf numFmtId="0" fontId="1" fillId="3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36" borderId="0" xfId="0" applyFont="1" applyFill="1" applyBorder="1" applyAlignment="1" applyProtection="1">
      <alignment horizontal="center" vertical="center"/>
      <protection hidden="1"/>
    </xf>
    <xf numFmtId="0" fontId="1" fillId="36" borderId="1" xfId="0" applyFont="1" applyFill="1" applyBorder="1" applyAlignment="1" applyProtection="1">
      <alignment horizontal="center" vertical="center" wrapText="1"/>
      <protection hidden="1"/>
    </xf>
    <xf numFmtId="0" fontId="1" fillId="36" borderId="0" xfId="0" applyFont="1" applyFill="1" applyBorder="1" applyAlignment="1" applyProtection="1">
      <alignment horizontal="center" vertical="center" wrapText="1"/>
      <protection hidden="1"/>
    </xf>
    <xf numFmtId="0" fontId="1" fillId="34" borderId="0" xfId="0" applyFont="1" applyFill="1" applyBorder="1" applyAlignment="1" applyProtection="1">
      <alignment horizontal="center" vertical="center"/>
      <protection hidden="1"/>
    </xf>
    <xf numFmtId="0" fontId="1" fillId="34" borderId="1" xfId="0" applyFont="1" applyFill="1" applyBorder="1" applyAlignment="1" applyProtection="1">
      <alignment horizontal="center" vertical="center"/>
      <protection hidden="1"/>
    </xf>
    <xf numFmtId="0" fontId="1" fillId="34" borderId="25" xfId="0" applyFont="1" applyFill="1" applyBorder="1" applyAlignment="1" applyProtection="1">
      <alignment horizontal="center" vertical="center"/>
      <protection hidden="1"/>
    </xf>
    <xf numFmtId="0" fontId="1" fillId="34" borderId="1" xfId="0" applyFont="1" applyFill="1" applyBorder="1" applyAlignment="1" applyProtection="1">
      <alignment horizontal="center" vertical="center" wrapText="1"/>
      <protection hidden="1"/>
    </xf>
    <xf numFmtId="0" fontId="0" fillId="35" borderId="51" xfId="0" applyFill="1" applyBorder="1" applyAlignment="1" applyProtection="1">
      <alignment vertical="center"/>
      <protection hidden="1"/>
    </xf>
    <xf numFmtId="3" fontId="0" fillId="35" borderId="4" xfId="0" applyNumberFormat="1" applyFill="1" applyBorder="1" applyAlignment="1" applyProtection="1">
      <alignment horizontal="center"/>
      <protection hidden="1"/>
    </xf>
    <xf numFmtId="0" fontId="0" fillId="35" borderId="4" xfId="0" applyFill="1" applyBorder="1" applyAlignment="1" applyProtection="1">
      <alignment horizontal="center"/>
      <protection hidden="1"/>
    </xf>
    <xf numFmtId="0" fontId="0" fillId="35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36" borderId="0" xfId="0" applyFill="1" applyBorder="1" applyAlignment="1" applyProtection="1">
      <alignment horizontal="center" vertical="center"/>
      <protection hidden="1"/>
    </xf>
    <xf numFmtId="0" fontId="0" fillId="36" borderId="51" xfId="0" applyFill="1" applyBorder="1" applyAlignment="1" applyProtection="1">
      <alignment vertical="center"/>
      <protection hidden="1"/>
    </xf>
    <xf numFmtId="3" fontId="0" fillId="36" borderId="4" xfId="0" applyNumberFormat="1" applyFill="1" applyBorder="1" applyAlignment="1" applyProtection="1">
      <alignment horizontal="center"/>
      <protection hidden="1"/>
    </xf>
    <xf numFmtId="0" fontId="0" fillId="36" borderId="4" xfId="0" applyFill="1" applyBorder="1" applyAlignment="1" applyProtection="1">
      <alignment horizontal="center"/>
      <protection hidden="1"/>
    </xf>
    <xf numFmtId="0" fontId="0" fillId="36" borderId="0" xfId="0" applyNumberFormat="1" applyFill="1" applyBorder="1" applyAlignment="1" applyProtection="1">
      <alignment horizontal="center"/>
      <protection hidden="1"/>
    </xf>
    <xf numFmtId="0" fontId="0" fillId="34" borderId="0" xfId="0" applyFill="1" applyBorder="1" applyAlignment="1" applyProtection="1">
      <alignment horizontal="center" vertical="center"/>
      <protection hidden="1"/>
    </xf>
    <xf numFmtId="0" fontId="0" fillId="34" borderId="51" xfId="0" applyFill="1" applyBorder="1" applyAlignment="1" applyProtection="1">
      <alignment vertical="center"/>
      <protection hidden="1"/>
    </xf>
    <xf numFmtId="3" fontId="0" fillId="34" borderId="4" xfId="0" applyNumberFormat="1" applyFill="1" applyBorder="1" applyAlignment="1" applyProtection="1">
      <alignment horizontal="center"/>
      <protection hidden="1"/>
    </xf>
    <xf numFmtId="0" fontId="0" fillId="34" borderId="4" xfId="0" applyFill="1" applyBorder="1" applyAlignment="1" applyProtection="1">
      <alignment horizontal="center"/>
      <protection hidden="1"/>
    </xf>
    <xf numFmtId="0" fontId="0" fillId="35" borderId="49" xfId="0" applyFill="1" applyBorder="1" applyAlignment="1" applyProtection="1">
      <alignment vertical="center"/>
      <protection hidden="1"/>
    </xf>
    <xf numFmtId="3" fontId="0" fillId="35" borderId="5" xfId="0" applyNumberFormat="1" applyFill="1" applyBorder="1" applyAlignment="1" applyProtection="1">
      <alignment horizontal="center"/>
      <protection hidden="1"/>
    </xf>
    <xf numFmtId="0" fontId="0" fillId="35" borderId="5" xfId="0" applyFill="1" applyBorder="1" applyAlignment="1" applyProtection="1">
      <alignment horizontal="center"/>
      <protection hidden="1"/>
    </xf>
    <xf numFmtId="0" fontId="0" fillId="36" borderId="49" xfId="0" applyFill="1" applyBorder="1" applyAlignment="1" applyProtection="1">
      <alignment vertical="center"/>
      <protection hidden="1"/>
    </xf>
    <xf numFmtId="3" fontId="0" fillId="36" borderId="5" xfId="0" applyNumberFormat="1" applyFill="1" applyBorder="1" applyAlignment="1" applyProtection="1">
      <alignment horizontal="center"/>
      <protection hidden="1"/>
    </xf>
    <xf numFmtId="0" fontId="0" fillId="36" borderId="5" xfId="0" applyFill="1" applyBorder="1" applyAlignment="1" applyProtection="1">
      <alignment horizontal="center"/>
      <protection hidden="1"/>
    </xf>
    <xf numFmtId="0" fontId="0" fillId="34" borderId="49" xfId="0" applyFill="1" applyBorder="1" applyAlignment="1" applyProtection="1">
      <alignment vertical="center"/>
      <protection hidden="1"/>
    </xf>
    <xf numFmtId="3" fontId="0" fillId="34" borderId="5" xfId="0" applyNumberFormat="1" applyFill="1" applyBorder="1" applyAlignment="1" applyProtection="1">
      <alignment horizontal="center"/>
      <protection hidden="1"/>
    </xf>
    <xf numFmtId="0" fontId="0" fillId="34" borderId="5" xfId="0" applyFill="1" applyBorder="1" applyAlignment="1" applyProtection="1">
      <alignment horizontal="center"/>
      <protection hidden="1"/>
    </xf>
    <xf numFmtId="0" fontId="0" fillId="35" borderId="50" xfId="0" applyFill="1" applyBorder="1" applyAlignment="1" applyProtection="1">
      <alignment vertical="center"/>
      <protection hidden="1"/>
    </xf>
    <xf numFmtId="3" fontId="0" fillId="35" borderId="47" xfId="0" applyNumberFormat="1" applyFill="1" applyBorder="1" applyAlignment="1" applyProtection="1">
      <alignment horizontal="center"/>
      <protection hidden="1"/>
    </xf>
    <xf numFmtId="0" fontId="0" fillId="35" borderId="47" xfId="0" applyFill="1" applyBorder="1" applyAlignment="1" applyProtection="1">
      <alignment horizontal="center"/>
      <protection hidden="1"/>
    </xf>
    <xf numFmtId="0" fontId="0" fillId="36" borderId="50" xfId="0" applyFill="1" applyBorder="1" applyAlignment="1" applyProtection="1">
      <alignment vertical="center"/>
      <protection hidden="1"/>
    </xf>
    <xf numFmtId="3" fontId="0" fillId="36" borderId="47" xfId="0" applyNumberFormat="1" applyFill="1" applyBorder="1" applyAlignment="1" applyProtection="1">
      <alignment horizontal="center"/>
      <protection hidden="1"/>
    </xf>
    <xf numFmtId="0" fontId="0" fillId="36" borderId="47" xfId="0" applyFill="1" applyBorder="1" applyAlignment="1" applyProtection="1">
      <alignment horizontal="center"/>
      <protection hidden="1"/>
    </xf>
    <xf numFmtId="0" fontId="0" fillId="34" borderId="50" xfId="0" applyFill="1" applyBorder="1" applyAlignment="1" applyProtection="1">
      <alignment vertical="center"/>
      <protection hidden="1"/>
    </xf>
    <xf numFmtId="3" fontId="0" fillId="34" borderId="47" xfId="0" applyNumberFormat="1" applyFill="1" applyBorder="1" applyAlignment="1" applyProtection="1">
      <alignment horizontal="center"/>
      <protection hidden="1"/>
    </xf>
    <xf numFmtId="0" fontId="0" fillId="34" borderId="47" xfId="0" applyFill="1" applyBorder="1" applyAlignment="1" applyProtection="1">
      <alignment horizontal="center"/>
      <protection hidden="1"/>
    </xf>
    <xf numFmtId="0" fontId="0" fillId="35" borderId="48" xfId="0" applyFill="1" applyBorder="1" applyAlignment="1" applyProtection="1">
      <alignment vertical="center"/>
      <protection hidden="1"/>
    </xf>
    <xf numFmtId="4" fontId="0" fillId="35" borderId="43" xfId="0" applyNumberFormat="1" applyFill="1" applyBorder="1" applyAlignment="1" applyProtection="1">
      <alignment horizontal="center"/>
      <protection hidden="1"/>
    </xf>
    <xf numFmtId="0" fontId="0" fillId="35" borderId="44" xfId="0" applyFill="1" applyBorder="1" applyAlignment="1" applyProtection="1">
      <alignment horizontal="center"/>
      <protection hidden="1"/>
    </xf>
    <xf numFmtId="4" fontId="0" fillId="35" borderId="44" xfId="0" applyNumberFormat="1" applyFill="1" applyBorder="1" applyAlignment="1" applyProtection="1">
      <alignment horizontal="center"/>
      <protection hidden="1"/>
    </xf>
    <xf numFmtId="0" fontId="0" fillId="36" borderId="48" xfId="0" applyFill="1" applyBorder="1" applyAlignment="1" applyProtection="1">
      <alignment vertical="center"/>
      <protection hidden="1"/>
    </xf>
    <xf numFmtId="4" fontId="0" fillId="36" borderId="43" xfId="0" applyNumberFormat="1" applyFill="1" applyBorder="1" applyAlignment="1" applyProtection="1">
      <alignment horizontal="center"/>
      <protection hidden="1"/>
    </xf>
    <xf numFmtId="0" fontId="0" fillId="36" borderId="44" xfId="0" applyFill="1" applyBorder="1" applyAlignment="1" applyProtection="1">
      <alignment horizontal="center"/>
      <protection hidden="1"/>
    </xf>
    <xf numFmtId="4" fontId="0" fillId="36" borderId="44" xfId="0" applyNumberFormat="1" applyFill="1" applyBorder="1" applyAlignment="1" applyProtection="1">
      <alignment horizontal="center"/>
      <protection hidden="1"/>
    </xf>
    <xf numFmtId="0" fontId="0" fillId="34" borderId="48" xfId="0" applyFill="1" applyBorder="1" applyAlignment="1" applyProtection="1">
      <alignment vertical="center"/>
      <protection hidden="1"/>
    </xf>
    <xf numFmtId="3" fontId="0" fillId="34" borderId="43" xfId="0" applyNumberFormat="1" applyFill="1" applyBorder="1" applyAlignment="1" applyProtection="1">
      <alignment horizontal="center"/>
      <protection hidden="1"/>
    </xf>
    <xf numFmtId="3" fontId="0" fillId="34" borderId="44" xfId="0" applyNumberFormat="1" applyFill="1" applyBorder="1" applyAlignment="1" applyProtection="1">
      <alignment horizontal="center"/>
      <protection hidden="1"/>
    </xf>
    <xf numFmtId="4" fontId="0" fillId="35" borderId="45" xfId="0" applyNumberFormat="1" applyFill="1" applyBorder="1" applyAlignment="1" applyProtection="1">
      <alignment horizontal="center"/>
      <protection hidden="1"/>
    </xf>
    <xf numFmtId="4" fontId="0" fillId="35" borderId="5" xfId="0" applyNumberFormat="1" applyFill="1" applyBorder="1" applyAlignment="1" applyProtection="1">
      <alignment horizontal="center"/>
      <protection hidden="1"/>
    </xf>
    <xf numFmtId="4" fontId="0" fillId="36" borderId="45" xfId="0" applyNumberFormat="1" applyFill="1" applyBorder="1" applyAlignment="1" applyProtection="1">
      <alignment horizontal="center"/>
      <protection hidden="1"/>
    </xf>
    <xf numFmtId="4" fontId="0" fillId="36" borderId="5" xfId="0" applyNumberFormat="1" applyFill="1" applyBorder="1" applyAlignment="1" applyProtection="1">
      <alignment horizontal="center"/>
      <protection hidden="1"/>
    </xf>
    <xf numFmtId="3" fontId="0" fillId="34" borderId="45" xfId="0" applyNumberFormat="1" applyFill="1" applyBorder="1" applyAlignment="1" applyProtection="1">
      <alignment horizontal="center"/>
      <protection hidden="1"/>
    </xf>
    <xf numFmtId="3" fontId="0" fillId="34" borderId="55" xfId="0" applyNumberFormat="1" applyFill="1" applyBorder="1" applyAlignment="1" applyProtection="1">
      <alignment horizontal="center"/>
      <protection hidden="1"/>
    </xf>
    <xf numFmtId="4" fontId="0" fillId="35" borderId="46" xfId="0" applyNumberFormat="1" applyFill="1" applyBorder="1" applyAlignment="1" applyProtection="1">
      <alignment horizontal="center"/>
      <protection hidden="1"/>
    </xf>
    <xf numFmtId="2" fontId="0" fillId="35" borderId="47" xfId="0" applyNumberFormat="1" applyFill="1" applyBorder="1" applyAlignment="1" applyProtection="1">
      <alignment horizontal="center"/>
      <protection hidden="1"/>
    </xf>
    <xf numFmtId="4" fontId="0" fillId="35" borderId="47" xfId="0" applyNumberFormat="1" applyFill="1" applyBorder="1" applyAlignment="1" applyProtection="1">
      <alignment horizontal="center"/>
      <protection hidden="1"/>
    </xf>
    <xf numFmtId="4" fontId="0" fillId="36" borderId="46" xfId="0" applyNumberFormat="1" applyFill="1" applyBorder="1" applyAlignment="1" applyProtection="1">
      <alignment horizontal="center"/>
      <protection hidden="1"/>
    </xf>
    <xf numFmtId="2" fontId="0" fillId="36" borderId="47" xfId="0" applyNumberFormat="1" applyFill="1" applyBorder="1" applyAlignment="1" applyProtection="1">
      <alignment horizontal="center"/>
      <protection hidden="1"/>
    </xf>
    <xf numFmtId="4" fontId="0" fillId="36" borderId="47" xfId="0" applyNumberFormat="1" applyFill="1" applyBorder="1" applyAlignment="1" applyProtection="1">
      <alignment horizontal="center"/>
      <protection hidden="1"/>
    </xf>
    <xf numFmtId="3" fontId="0" fillId="35" borderId="43" xfId="0" applyNumberFormat="1" applyFill="1" applyBorder="1" applyAlignment="1" applyProtection="1">
      <alignment horizontal="center"/>
      <protection hidden="1"/>
    </xf>
    <xf numFmtId="3" fontId="0" fillId="35" borderId="44" xfId="0" applyNumberFormat="1" applyFill="1" applyBorder="1" applyAlignment="1" applyProtection="1">
      <alignment horizontal="center"/>
      <protection hidden="1"/>
    </xf>
    <xf numFmtId="3" fontId="0" fillId="36" borderId="43" xfId="0" applyNumberFormat="1" applyFill="1" applyBorder="1" applyAlignment="1" applyProtection="1">
      <alignment horizontal="center"/>
      <protection hidden="1"/>
    </xf>
    <xf numFmtId="3" fontId="0" fillId="36" borderId="44" xfId="0" applyNumberFormat="1" applyFill="1" applyBorder="1" applyAlignment="1" applyProtection="1">
      <alignment horizontal="center"/>
      <protection hidden="1"/>
    </xf>
    <xf numFmtId="4" fontId="0" fillId="34" borderId="45" xfId="0" applyNumberFormat="1" applyFill="1" applyBorder="1" applyAlignment="1" applyProtection="1">
      <alignment horizontal="center"/>
      <protection hidden="1"/>
    </xf>
    <xf numFmtId="2" fontId="0" fillId="34" borderId="5" xfId="0" applyNumberFormat="1" applyFill="1" applyBorder="1" applyAlignment="1" applyProtection="1">
      <alignment horizontal="center"/>
      <protection hidden="1"/>
    </xf>
    <xf numFmtId="4" fontId="0" fillId="34" borderId="5" xfId="0" applyNumberFormat="1" applyFill="1" applyBorder="1" applyAlignment="1" applyProtection="1">
      <alignment horizontal="center"/>
      <protection hidden="1"/>
    </xf>
    <xf numFmtId="3" fontId="0" fillId="35" borderId="45" xfId="0" applyNumberFormat="1" applyFill="1" applyBorder="1" applyAlignment="1" applyProtection="1">
      <alignment horizontal="center"/>
      <protection hidden="1"/>
    </xf>
    <xf numFmtId="3" fontId="0" fillId="36" borderId="45" xfId="0" applyNumberFormat="1" applyFill="1" applyBorder="1" applyAlignment="1" applyProtection="1">
      <alignment horizontal="center"/>
      <protection hidden="1"/>
    </xf>
    <xf numFmtId="3" fontId="0" fillId="34" borderId="46" xfId="0" applyNumberFormat="1" applyFill="1" applyBorder="1" applyAlignment="1" applyProtection="1">
      <alignment horizontal="center"/>
      <protection hidden="1"/>
    </xf>
    <xf numFmtId="1" fontId="0" fillId="34" borderId="47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34" borderId="0" xfId="0" applyFill="1" applyBorder="1" applyAlignment="1" applyProtection="1">
      <alignment horizontal="center" vertical="center" wrapText="1"/>
      <protection hidden="1"/>
    </xf>
    <xf numFmtId="3" fontId="0" fillId="34" borderId="23" xfId="0" applyNumberFormat="1" applyFill="1" applyBorder="1" applyAlignment="1" applyProtection="1">
      <alignment horizontal="center"/>
      <protection hidden="1"/>
    </xf>
    <xf numFmtId="0" fontId="0" fillId="34" borderId="0" xfId="0" applyNumberFormat="1" applyFill="1" applyBorder="1" applyAlignment="1" applyProtection="1">
      <alignment horizontal="center"/>
      <protection hidden="1"/>
    </xf>
    <xf numFmtId="1" fontId="0" fillId="34" borderId="23" xfId="0" applyNumberFormat="1" applyFill="1" applyBorder="1" applyAlignment="1" applyProtection="1">
      <alignment horizontal="center"/>
      <protection hidden="1"/>
    </xf>
    <xf numFmtId="2" fontId="0" fillId="35" borderId="5" xfId="0" applyNumberFormat="1" applyFill="1" applyBorder="1" applyAlignment="1" applyProtection="1">
      <alignment horizontal="center"/>
      <protection hidden="1"/>
    </xf>
    <xf numFmtId="2" fontId="0" fillId="36" borderId="5" xfId="0" applyNumberFormat="1" applyFill="1" applyBorder="1" applyAlignment="1" applyProtection="1">
      <alignment horizontal="center"/>
      <protection hidden="1"/>
    </xf>
    <xf numFmtId="0" fontId="0" fillId="34" borderId="52" xfId="0" applyFill="1" applyBorder="1" applyAlignment="1" applyProtection="1">
      <alignment vertical="center"/>
      <protection hidden="1"/>
    </xf>
    <xf numFmtId="0" fontId="0" fillId="34" borderId="53" xfId="0" applyFill="1" applyBorder="1" applyAlignment="1" applyProtection="1">
      <alignment horizontal="center"/>
      <protection hidden="1"/>
    </xf>
    <xf numFmtId="3" fontId="0" fillId="34" borderId="6" xfId="0" applyNumberFormat="1" applyFill="1" applyBorder="1" applyAlignment="1" applyProtection="1">
      <alignment horizontal="center"/>
      <protection hidden="1"/>
    </xf>
    <xf numFmtId="1" fontId="0" fillId="34" borderId="6" xfId="0" applyNumberFormat="1" applyFill="1" applyBorder="1" applyAlignment="1" applyProtection="1">
      <alignment horizontal="center"/>
      <protection hidden="1"/>
    </xf>
    <xf numFmtId="3" fontId="0" fillId="35" borderId="46" xfId="0" applyNumberFormat="1" applyFill="1" applyBorder="1" applyAlignment="1" applyProtection="1">
      <alignment horizontal="center"/>
      <protection hidden="1"/>
    </xf>
    <xf numFmtId="1" fontId="0" fillId="35" borderId="47" xfId="0" applyNumberFormat="1" applyFill="1" applyBorder="1" applyAlignment="1" applyProtection="1">
      <alignment horizontal="center"/>
      <protection hidden="1"/>
    </xf>
    <xf numFmtId="3" fontId="0" fillId="36" borderId="46" xfId="0" applyNumberFormat="1" applyFill="1" applyBorder="1" applyAlignment="1" applyProtection="1">
      <alignment horizontal="center"/>
      <protection hidden="1"/>
    </xf>
    <xf numFmtId="1" fontId="0" fillId="36" borderId="47" xfId="0" applyNumberFormat="1" applyFill="1" applyBorder="1" applyAlignment="1" applyProtection="1">
      <alignment horizontal="center"/>
      <protection hidden="1"/>
    </xf>
    <xf numFmtId="0" fontId="23" fillId="35" borderId="0" xfId="0" applyFont="1" applyFill="1" applyProtection="1">
      <protection hidden="1"/>
    </xf>
    <xf numFmtId="0" fontId="0" fillId="35" borderId="22" xfId="0" applyFill="1" applyBorder="1" applyAlignment="1" applyProtection="1">
      <alignment vertical="center"/>
      <protection hidden="1"/>
    </xf>
    <xf numFmtId="0" fontId="0" fillId="35" borderId="26" xfId="0" applyFill="1" applyBorder="1" applyAlignment="1" applyProtection="1">
      <alignment vertical="center"/>
      <protection hidden="1"/>
    </xf>
    <xf numFmtId="3" fontId="0" fillId="35" borderId="22" xfId="0" applyNumberFormat="1" applyFill="1" applyBorder="1" applyAlignment="1" applyProtection="1">
      <alignment horizontal="center"/>
      <protection hidden="1"/>
    </xf>
    <xf numFmtId="165" fontId="0" fillId="35" borderId="22" xfId="0" applyNumberFormat="1" applyFill="1" applyBorder="1" applyAlignment="1" applyProtection="1">
      <alignment horizontal="center"/>
      <protection hidden="1"/>
    </xf>
    <xf numFmtId="164" fontId="0" fillId="35" borderId="22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36" borderId="0" xfId="0" applyFill="1" applyBorder="1" applyAlignment="1" applyProtection="1">
      <alignment vertical="center"/>
      <protection hidden="1"/>
    </xf>
    <xf numFmtId="0" fontId="0" fillId="36" borderId="22" xfId="0" applyFill="1" applyBorder="1" applyAlignment="1" applyProtection="1">
      <alignment vertical="center"/>
      <protection hidden="1"/>
    </xf>
    <xf numFmtId="0" fontId="0" fillId="36" borderId="26" xfId="0" applyFill="1" applyBorder="1" applyAlignment="1" applyProtection="1">
      <alignment vertical="center"/>
      <protection hidden="1"/>
    </xf>
    <xf numFmtId="3" fontId="0" fillId="36" borderId="22" xfId="0" applyNumberFormat="1" applyFill="1" applyBorder="1" applyAlignment="1" applyProtection="1">
      <alignment horizontal="center"/>
      <protection hidden="1"/>
    </xf>
    <xf numFmtId="165" fontId="0" fillId="36" borderId="22" xfId="0" applyNumberFormat="1" applyFill="1" applyBorder="1" applyAlignment="1" applyProtection="1">
      <alignment horizontal="center"/>
      <protection hidden="1"/>
    </xf>
    <xf numFmtId="164" fontId="0" fillId="36" borderId="22" xfId="0" applyNumberFormat="1" applyFill="1" applyBorder="1" applyAlignment="1" applyProtection="1">
      <alignment horizontal="center"/>
      <protection hidden="1"/>
    </xf>
    <xf numFmtId="1" fontId="0" fillId="35" borderId="44" xfId="0" applyNumberFormat="1" applyFill="1" applyBorder="1" applyAlignment="1" applyProtection="1">
      <alignment horizontal="center"/>
      <protection hidden="1"/>
    </xf>
    <xf numFmtId="0" fontId="0" fillId="36" borderId="0" xfId="0" applyFill="1" applyBorder="1" applyAlignment="1" applyProtection="1">
      <alignment horizontal="center" vertical="center" wrapText="1"/>
      <protection hidden="1"/>
    </xf>
    <xf numFmtId="1" fontId="0" fillId="36" borderId="44" xfId="0" applyNumberFormat="1" applyFill="1" applyBorder="1" applyAlignment="1" applyProtection="1">
      <alignment horizontal="center"/>
      <protection hidden="1"/>
    </xf>
    <xf numFmtId="1" fontId="0" fillId="35" borderId="5" xfId="0" applyNumberFormat="1" applyFill="1" applyBorder="1" applyAlignment="1" applyProtection="1">
      <alignment horizontal="center"/>
      <protection hidden="1"/>
    </xf>
    <xf numFmtId="1" fontId="0" fillId="36" borderId="5" xfId="0" applyNumberFormat="1" applyFill="1" applyBorder="1" applyAlignment="1" applyProtection="1">
      <alignment horizontal="center"/>
      <protection hidden="1"/>
    </xf>
    <xf numFmtId="0" fontId="0" fillId="36" borderId="52" xfId="0" applyFill="1" applyBorder="1" applyAlignment="1" applyProtection="1">
      <alignment vertical="center"/>
      <protection hidden="1"/>
    </xf>
    <xf numFmtId="3" fontId="0" fillId="36" borderId="53" xfId="0" applyNumberFormat="1" applyFill="1" applyBorder="1" applyAlignment="1" applyProtection="1">
      <alignment horizontal="center"/>
      <protection hidden="1"/>
    </xf>
    <xf numFmtId="1" fontId="0" fillId="36" borderId="6" xfId="0" applyNumberFormat="1" applyFill="1" applyBorder="1" applyAlignment="1" applyProtection="1">
      <alignment horizontal="center"/>
      <protection hidden="1"/>
    </xf>
    <xf numFmtId="3" fontId="0" fillId="36" borderId="6" xfId="0" applyNumberFormat="1" applyFill="1" applyBorder="1" applyAlignment="1" applyProtection="1">
      <alignment horizontal="center"/>
      <protection hidden="1"/>
    </xf>
    <xf numFmtId="4" fontId="0" fillId="35" borderId="24" xfId="0" applyNumberFormat="1" applyFill="1" applyBorder="1" applyAlignment="1" applyProtection="1">
      <alignment horizontal="center"/>
      <protection hidden="1"/>
    </xf>
    <xf numFmtId="2" fontId="0" fillId="35" borderId="24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36" borderId="0" xfId="0" applyFill="1" applyAlignment="1" applyProtection="1">
      <protection hidden="1"/>
    </xf>
    <xf numFmtId="0" fontId="0" fillId="34" borderId="0" xfId="0" applyFill="1" applyAlignment="1" applyProtection="1">
      <protection hidden="1"/>
    </xf>
    <xf numFmtId="0" fontId="1" fillId="34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" fillId="34" borderId="0" xfId="0" applyFont="1" applyFill="1" applyAlignment="1" applyProtection="1">
      <alignment horizontal="left"/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25" fillId="35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5" fillId="36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23" fillId="36" borderId="0" xfId="0" applyFont="1" applyFill="1" applyProtection="1">
      <protection hidden="1"/>
    </xf>
    <xf numFmtId="0" fontId="0" fillId="37" borderId="0" xfId="0" applyFill="1" applyProtection="1">
      <protection hidden="1"/>
    </xf>
    <xf numFmtId="0" fontId="1" fillId="33" borderId="0" xfId="0" applyFont="1" applyFill="1" applyProtection="1">
      <protection locked="0" hidden="1"/>
    </xf>
    <xf numFmtId="0" fontId="1" fillId="37" borderId="1" xfId="0" applyFont="1" applyFill="1" applyBorder="1" applyAlignment="1" applyProtection="1">
      <alignment horizontal="center" vertical="center" wrapText="1"/>
      <protection hidden="1"/>
    </xf>
    <xf numFmtId="0" fontId="0" fillId="37" borderId="51" xfId="0" applyFill="1" applyBorder="1" applyAlignment="1" applyProtection="1">
      <alignment vertical="center"/>
      <protection hidden="1"/>
    </xf>
    <xf numFmtId="3" fontId="0" fillId="37" borderId="4" xfId="0" applyNumberFormat="1" applyFill="1" applyBorder="1" applyAlignment="1" applyProtection="1">
      <alignment horizontal="center"/>
      <protection hidden="1"/>
    </xf>
    <xf numFmtId="0" fontId="0" fillId="37" borderId="49" xfId="0" applyFill="1" applyBorder="1" applyAlignment="1" applyProtection="1">
      <alignment vertical="center"/>
      <protection hidden="1"/>
    </xf>
    <xf numFmtId="3" fontId="0" fillId="37" borderId="5" xfId="0" applyNumberFormat="1" applyFill="1" applyBorder="1" applyAlignment="1" applyProtection="1">
      <alignment horizontal="center"/>
      <protection hidden="1"/>
    </xf>
    <xf numFmtId="0" fontId="0" fillId="37" borderId="50" xfId="0" applyFill="1" applyBorder="1" applyAlignment="1" applyProtection="1">
      <alignment vertical="center"/>
      <protection hidden="1"/>
    </xf>
    <xf numFmtId="3" fontId="0" fillId="37" borderId="47" xfId="0" applyNumberFormat="1" applyFill="1" applyBorder="1" applyAlignment="1" applyProtection="1">
      <alignment horizontal="center"/>
      <protection hidden="1"/>
    </xf>
    <xf numFmtId="0" fontId="0" fillId="37" borderId="48" xfId="0" applyFill="1" applyBorder="1" applyAlignment="1" applyProtection="1">
      <alignment vertical="center"/>
      <protection hidden="1"/>
    </xf>
    <xf numFmtId="4" fontId="0" fillId="37" borderId="43" xfId="0" applyNumberFormat="1" applyFill="1" applyBorder="1" applyAlignment="1" applyProtection="1">
      <alignment horizontal="center"/>
      <protection hidden="1"/>
    </xf>
    <xf numFmtId="4" fontId="0" fillId="37" borderId="44" xfId="0" applyNumberFormat="1" applyFill="1" applyBorder="1" applyAlignment="1" applyProtection="1">
      <alignment horizontal="center"/>
      <protection hidden="1"/>
    </xf>
    <xf numFmtId="4" fontId="0" fillId="37" borderId="45" xfId="0" applyNumberFormat="1" applyFill="1" applyBorder="1" applyAlignment="1" applyProtection="1">
      <alignment horizontal="center"/>
      <protection hidden="1"/>
    </xf>
    <xf numFmtId="4" fontId="0" fillId="37" borderId="5" xfId="0" applyNumberFormat="1" applyFill="1" applyBorder="1" applyAlignment="1" applyProtection="1">
      <alignment horizontal="center"/>
      <protection hidden="1"/>
    </xf>
    <xf numFmtId="4" fontId="0" fillId="37" borderId="46" xfId="0" applyNumberFormat="1" applyFill="1" applyBorder="1" applyAlignment="1" applyProtection="1">
      <alignment horizontal="center"/>
      <protection hidden="1"/>
    </xf>
    <xf numFmtId="4" fontId="0" fillId="37" borderId="47" xfId="0" applyNumberFormat="1" applyFill="1" applyBorder="1" applyAlignment="1" applyProtection="1">
      <alignment horizontal="center"/>
      <protection hidden="1"/>
    </xf>
    <xf numFmtId="3" fontId="0" fillId="37" borderId="43" xfId="0" applyNumberFormat="1" applyFill="1" applyBorder="1" applyAlignment="1" applyProtection="1">
      <alignment horizontal="center"/>
      <protection hidden="1"/>
    </xf>
    <xf numFmtId="3" fontId="0" fillId="37" borderId="44" xfId="0" applyNumberFormat="1" applyFill="1" applyBorder="1" applyAlignment="1" applyProtection="1">
      <alignment horizontal="center"/>
      <protection hidden="1"/>
    </xf>
    <xf numFmtId="3" fontId="0" fillId="37" borderId="45" xfId="0" applyNumberFormat="1" applyFill="1" applyBorder="1" applyAlignment="1" applyProtection="1">
      <alignment horizontal="center"/>
      <protection hidden="1"/>
    </xf>
    <xf numFmtId="3" fontId="0" fillId="34" borderId="53" xfId="0" applyNumberForma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0" fontId="0" fillId="37" borderId="52" xfId="0" applyFill="1" applyBorder="1" applyAlignment="1" applyProtection="1">
      <alignment vertical="center"/>
      <protection hidden="1"/>
    </xf>
    <xf numFmtId="3" fontId="0" fillId="37" borderId="53" xfId="0" applyNumberFormat="1" applyFill="1" applyBorder="1" applyAlignment="1" applyProtection="1">
      <alignment horizontal="center"/>
      <protection hidden="1"/>
    </xf>
    <xf numFmtId="3" fontId="0" fillId="37" borderId="6" xfId="0" applyNumberFormat="1" applyFill="1" applyBorder="1" applyAlignment="1" applyProtection="1">
      <alignment horizontal="center"/>
      <protection hidden="1"/>
    </xf>
    <xf numFmtId="0" fontId="0" fillId="35" borderId="24" xfId="0" applyFill="1" applyBorder="1" applyAlignment="1" applyProtection="1">
      <alignment vertical="center"/>
      <protection hidden="1"/>
    </xf>
    <xf numFmtId="0" fontId="0" fillId="35" borderId="27" xfId="0" applyFill="1" applyBorder="1" applyAlignment="1" applyProtection="1">
      <alignment vertical="center"/>
      <protection hidden="1"/>
    </xf>
    <xf numFmtId="3" fontId="0" fillId="35" borderId="24" xfId="0" applyNumberFormat="1" applyFill="1" applyBorder="1" applyAlignment="1" applyProtection="1">
      <alignment horizontal="center"/>
      <protection hidden="1"/>
    </xf>
    <xf numFmtId="164" fontId="0" fillId="35" borderId="24" xfId="0" applyNumberFormat="1" applyFill="1" applyBorder="1" applyAlignment="1" applyProtection="1">
      <alignment horizontal="center"/>
      <protection hidden="1"/>
    </xf>
    <xf numFmtId="0" fontId="0" fillId="37" borderId="24" xfId="0" applyFill="1" applyBorder="1" applyAlignment="1" applyProtection="1">
      <alignment vertical="center"/>
      <protection hidden="1"/>
    </xf>
    <xf numFmtId="0" fontId="0" fillId="37" borderId="27" xfId="0" applyFill="1" applyBorder="1" applyAlignment="1" applyProtection="1">
      <alignment vertical="center"/>
      <protection hidden="1"/>
    </xf>
    <xf numFmtId="3" fontId="0" fillId="37" borderId="24" xfId="0" applyNumberFormat="1" applyFill="1" applyBorder="1" applyAlignment="1" applyProtection="1">
      <alignment horizontal="center"/>
      <protection hidden="1"/>
    </xf>
    <xf numFmtId="164" fontId="0" fillId="37" borderId="24" xfId="0" applyNumberFormat="1" applyFill="1" applyBorder="1" applyAlignment="1" applyProtection="1">
      <alignment horizontal="center"/>
      <protection hidden="1"/>
    </xf>
    <xf numFmtId="0" fontId="23" fillId="37" borderId="0" xfId="0" applyFont="1" applyFill="1" applyProtection="1">
      <protection hidden="1"/>
    </xf>
    <xf numFmtId="0" fontId="0" fillId="34" borderId="24" xfId="0" applyFill="1" applyBorder="1" applyAlignment="1" applyProtection="1">
      <alignment vertical="center"/>
      <protection hidden="1"/>
    </xf>
    <xf numFmtId="0" fontId="0" fillId="34" borderId="27" xfId="0" applyFill="1" applyBorder="1" applyAlignment="1" applyProtection="1">
      <alignment vertical="center"/>
      <protection hidden="1"/>
    </xf>
    <xf numFmtId="3" fontId="0" fillId="34" borderId="24" xfId="0" applyNumberFormat="1" applyFill="1" applyBorder="1" applyAlignment="1" applyProtection="1">
      <alignment horizontal="center"/>
      <protection hidden="1"/>
    </xf>
    <xf numFmtId="164" fontId="0" fillId="34" borderId="24" xfId="0" applyNumberFormat="1" applyFill="1" applyBorder="1" applyAlignment="1" applyProtection="1">
      <alignment horizontal="center"/>
      <protection hidden="1"/>
    </xf>
    <xf numFmtId="0" fontId="0" fillId="34" borderId="51" xfId="0" applyFill="1" applyBorder="1" applyProtection="1">
      <protection hidden="1"/>
    </xf>
    <xf numFmtId="1" fontId="0" fillId="34" borderId="45" xfId="0" applyNumberFormat="1" applyFill="1" applyBorder="1" applyAlignment="1" applyProtection="1">
      <alignment horizontal="center"/>
      <protection hidden="1"/>
    </xf>
    <xf numFmtId="1" fontId="0" fillId="34" borderId="44" xfId="0" applyNumberFormat="1" applyFill="1" applyBorder="1" applyAlignment="1" applyProtection="1">
      <alignment horizontal="center"/>
      <protection hidden="1"/>
    </xf>
    <xf numFmtId="0" fontId="0" fillId="34" borderId="49" xfId="0" applyFill="1" applyBorder="1" applyProtection="1">
      <protection hidden="1"/>
    </xf>
    <xf numFmtId="1" fontId="0" fillId="34" borderId="5" xfId="0" applyNumberFormat="1" applyFill="1" applyBorder="1" applyAlignment="1" applyProtection="1">
      <alignment horizontal="center"/>
      <protection hidden="1"/>
    </xf>
    <xf numFmtId="0" fontId="0" fillId="34" borderId="52" xfId="0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34" borderId="0" xfId="0" applyFont="1" applyFill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 vertical="center" wrapText="1"/>
      <protection hidden="1"/>
    </xf>
    <xf numFmtId="1" fontId="0" fillId="37" borderId="4" xfId="0" applyNumberFormat="1" applyFill="1" applyBorder="1" applyAlignment="1" applyProtection="1">
      <alignment horizontal="center"/>
      <protection hidden="1"/>
    </xf>
    <xf numFmtId="1" fontId="0" fillId="37" borderId="5" xfId="0" applyNumberFormat="1" applyFill="1" applyBorder="1" applyAlignment="1" applyProtection="1">
      <alignment horizontal="center"/>
      <protection hidden="1"/>
    </xf>
    <xf numFmtId="1" fontId="0" fillId="37" borderId="47" xfId="0" applyNumberFormat="1" applyFill="1" applyBorder="1" applyAlignment="1" applyProtection="1">
      <alignment horizontal="center"/>
      <protection hidden="1"/>
    </xf>
    <xf numFmtId="4" fontId="0" fillId="34" borderId="43" xfId="0" applyNumberFormat="1" applyFill="1" applyBorder="1" applyAlignment="1" applyProtection="1">
      <alignment horizontal="center"/>
      <protection hidden="1"/>
    </xf>
    <xf numFmtId="4" fontId="0" fillId="34" borderId="44" xfId="0" applyNumberFormat="1" applyFill="1" applyBorder="1" applyAlignment="1" applyProtection="1">
      <alignment horizontal="center"/>
      <protection hidden="1"/>
    </xf>
    <xf numFmtId="1" fontId="0" fillId="37" borderId="44" xfId="0" applyNumberFormat="1" applyFill="1" applyBorder="1" applyAlignment="1" applyProtection="1">
      <alignment horizontal="center"/>
      <protection hidden="1"/>
    </xf>
    <xf numFmtId="4" fontId="0" fillId="34" borderId="46" xfId="0" applyNumberFormat="1" applyFill="1" applyBorder="1" applyAlignment="1" applyProtection="1">
      <alignment horizontal="center"/>
      <protection hidden="1"/>
    </xf>
    <xf numFmtId="4" fontId="0" fillId="34" borderId="47" xfId="0" applyNumberFormat="1" applyFill="1" applyBorder="1" applyAlignment="1" applyProtection="1">
      <alignment horizontal="center"/>
      <protection hidden="1"/>
    </xf>
    <xf numFmtId="1" fontId="0" fillId="37" borderId="24" xfId="0" applyNumberFormat="1" applyFill="1" applyBorder="1" applyAlignment="1" applyProtection="1">
      <alignment horizontal="center"/>
      <protection hidden="1"/>
    </xf>
    <xf numFmtId="1" fontId="0" fillId="37" borderId="45" xfId="0" applyNumberFormat="1" applyFill="1" applyBorder="1" applyAlignment="1" applyProtection="1">
      <alignment horizontal="center"/>
      <protection hidden="1"/>
    </xf>
    <xf numFmtId="0" fontId="0" fillId="37" borderId="62" xfId="0" applyFill="1" applyBorder="1" applyAlignment="1" applyProtection="1">
      <alignment vertical="center"/>
      <protection hidden="1"/>
    </xf>
    <xf numFmtId="1" fontId="0" fillId="37" borderId="63" xfId="0" applyNumberFormat="1" applyFill="1" applyBorder="1" applyAlignment="1" applyProtection="1">
      <alignment horizontal="center"/>
      <protection hidden="1"/>
    </xf>
    <xf numFmtId="1" fontId="0" fillId="37" borderId="57" xfId="0" applyNumberFormat="1" applyFill="1" applyBorder="1" applyAlignment="1" applyProtection="1">
      <alignment horizontal="center"/>
      <protection hidden="1"/>
    </xf>
    <xf numFmtId="1" fontId="0" fillId="37" borderId="6" xfId="0" applyNumberFormat="1" applyFill="1" applyBorder="1" applyAlignment="1" applyProtection="1">
      <alignment horizontal="center"/>
      <protection hidden="1"/>
    </xf>
    <xf numFmtId="2" fontId="0" fillId="37" borderId="61" xfId="0" applyNumberFormat="1" applyFill="1" applyBorder="1" applyAlignment="1" applyProtection="1">
      <alignment horizontal="center"/>
      <protection hidden="1"/>
    </xf>
    <xf numFmtId="2" fontId="0" fillId="37" borderId="4" xfId="0" applyNumberFormat="1" applyFill="1" applyBorder="1" applyAlignment="1" applyProtection="1">
      <alignment horizontal="center"/>
      <protection hidden="1"/>
    </xf>
    <xf numFmtId="2" fontId="0" fillId="37" borderId="45" xfId="0" applyNumberFormat="1" applyFill="1" applyBorder="1" applyAlignment="1" applyProtection="1">
      <alignment horizontal="center"/>
      <protection hidden="1"/>
    </xf>
    <xf numFmtId="2" fontId="0" fillId="37" borderId="5" xfId="0" applyNumberFormat="1" applyFill="1" applyBorder="1" applyAlignment="1" applyProtection="1">
      <alignment horizontal="center"/>
      <protection hidden="1"/>
    </xf>
    <xf numFmtId="2" fontId="0" fillId="37" borderId="53" xfId="0" applyNumberFormat="1" applyFill="1" applyBorder="1" applyAlignment="1" applyProtection="1">
      <alignment horizontal="center"/>
      <protection hidden="1"/>
    </xf>
    <xf numFmtId="2" fontId="0" fillId="37" borderId="6" xfId="0" applyNumberFormat="1" applyFill="1" applyBorder="1" applyAlignment="1" applyProtection="1">
      <alignment horizontal="center"/>
      <protection hidden="1"/>
    </xf>
    <xf numFmtId="0" fontId="10" fillId="37" borderId="0" xfId="7" applyFill="1" applyAlignment="1" applyProtection="1">
      <alignment horizontal="left"/>
      <protection hidden="1"/>
    </xf>
    <xf numFmtId="0" fontId="11" fillId="37" borderId="0" xfId="8" applyFill="1" applyAlignment="1" applyProtection="1">
      <alignment horizontal="left"/>
      <protection hidden="1"/>
    </xf>
    <xf numFmtId="0" fontId="0" fillId="0" borderId="57" xfId="0" applyBorder="1" applyAlignment="1">
      <alignment horizontal="center"/>
    </xf>
    <xf numFmtId="0" fontId="0" fillId="0" borderId="57" xfId="0" applyBorder="1" applyAlignment="1"/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0" fontId="0" fillId="0" borderId="55" xfId="0" applyBorder="1" applyAlignment="1"/>
    <xf numFmtId="0" fontId="0" fillId="0" borderId="0" xfId="0" applyAlignment="1">
      <alignment horizontal="center"/>
    </xf>
    <xf numFmtId="0" fontId="27" fillId="0" borderId="0" xfId="0" applyFont="1"/>
    <xf numFmtId="1" fontId="1" fillId="0" borderId="1" xfId="0" applyNumberFormat="1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55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0" borderId="39" xfId="0" applyFont="1" applyFill="1" applyBorder="1" applyAlignment="1">
      <alignment vertical="center" wrapText="1"/>
    </xf>
    <xf numFmtId="1" fontId="0" fillId="0" borderId="5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7" xfId="0" applyBorder="1" applyAlignment="1">
      <alignment horizontal="left"/>
    </xf>
    <xf numFmtId="0" fontId="0" fillId="0" borderId="57" xfId="0" applyBorder="1"/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0" fillId="0" borderId="58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59" xfId="0" applyNumberFormat="1" applyFill="1" applyBorder="1" applyAlignment="1">
      <alignment horizontal="center"/>
    </xf>
    <xf numFmtId="2" fontId="0" fillId="0" borderId="58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7" fontId="4" fillId="0" borderId="0" xfId="0" applyNumberFormat="1" applyFont="1"/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36" borderId="23" xfId="0" applyFill="1" applyBorder="1" applyAlignment="1" applyProtection="1">
      <alignment horizontal="center" vertical="center"/>
      <protection hidden="1"/>
    </xf>
    <xf numFmtId="0" fontId="0" fillId="36" borderId="0" xfId="0" applyFill="1" applyBorder="1" applyAlignment="1" applyProtection="1">
      <alignment horizontal="center" vertical="center"/>
      <protection hidden="1"/>
    </xf>
    <xf numFmtId="0" fontId="0" fillId="36" borderId="21" xfId="0" applyFill="1" applyBorder="1" applyAlignment="1" applyProtection="1">
      <alignment horizontal="center" vertical="center"/>
      <protection hidden="1"/>
    </xf>
    <xf numFmtId="0" fontId="0" fillId="36" borderId="23" xfId="0" applyFill="1" applyBorder="1" applyAlignment="1" applyProtection="1">
      <alignment horizontal="center" vertical="center" wrapText="1"/>
      <protection hidden="1"/>
    </xf>
    <xf numFmtId="0" fontId="0" fillId="36" borderId="0" xfId="0" applyFill="1" applyBorder="1" applyAlignment="1" applyProtection="1">
      <alignment horizontal="center" vertical="center" wrapText="1"/>
      <protection hidden="1"/>
    </xf>
    <xf numFmtId="0" fontId="0" fillId="36" borderId="3" xfId="0" applyFill="1" applyBorder="1" applyAlignment="1" applyProtection="1">
      <alignment horizontal="center" vertical="center" wrapText="1"/>
      <protection hidden="1"/>
    </xf>
    <xf numFmtId="0" fontId="0" fillId="35" borderId="24" xfId="0" applyFill="1" applyBorder="1" applyAlignment="1" applyProtection="1">
      <alignment horizontal="left" vertical="center"/>
      <protection hidden="1"/>
    </xf>
    <xf numFmtId="0" fontId="0" fillId="35" borderId="27" xfId="0" applyFill="1" applyBorder="1" applyAlignment="1" applyProtection="1">
      <alignment horizontal="left" vertical="center"/>
      <protection hidden="1"/>
    </xf>
    <xf numFmtId="0" fontId="0" fillId="35" borderId="23" xfId="0" applyFill="1" applyBorder="1" applyAlignment="1" applyProtection="1">
      <alignment horizontal="center" vertical="center" wrapText="1"/>
      <protection hidden="1"/>
    </xf>
    <xf numFmtId="0" fontId="0" fillId="35" borderId="0" xfId="0" applyFill="1" applyBorder="1" applyAlignment="1" applyProtection="1">
      <alignment horizontal="center" vertical="center" wrapText="1"/>
      <protection hidden="1"/>
    </xf>
    <xf numFmtId="0" fontId="0" fillId="35" borderId="21" xfId="0" applyFill="1" applyBorder="1" applyAlignment="1" applyProtection="1">
      <alignment horizontal="center" vertical="center" wrapText="1"/>
      <protection hidden="1"/>
    </xf>
    <xf numFmtId="0" fontId="22" fillId="35" borderId="0" xfId="0" applyFont="1" applyFill="1" applyAlignment="1" applyProtection="1">
      <alignment horizontal="center"/>
      <protection hidden="1"/>
    </xf>
    <xf numFmtId="0" fontId="22" fillId="34" borderId="3" xfId="0" applyFont="1" applyFill="1" applyBorder="1" applyAlignment="1" applyProtection="1">
      <alignment horizontal="center"/>
      <protection hidden="1"/>
    </xf>
    <xf numFmtId="0" fontId="0" fillId="34" borderId="2" xfId="0" applyFill="1" applyBorder="1" applyAlignment="1" applyProtection="1">
      <alignment horizontal="center" vertical="center"/>
      <protection hidden="1"/>
    </xf>
    <xf numFmtId="0" fontId="0" fillId="34" borderId="0" xfId="0" applyFill="1" applyBorder="1" applyAlignment="1" applyProtection="1">
      <alignment horizontal="center" vertical="center"/>
      <protection hidden="1"/>
    </xf>
    <xf numFmtId="0" fontId="0" fillId="34" borderId="21" xfId="0" applyFill="1" applyBorder="1" applyAlignment="1" applyProtection="1">
      <alignment horizontal="center" vertical="center"/>
      <protection hidden="1"/>
    </xf>
    <xf numFmtId="0" fontId="0" fillId="34" borderId="23" xfId="0" applyFill="1" applyBorder="1" applyAlignment="1" applyProtection="1">
      <alignment horizontal="center" vertical="center"/>
      <protection hidden="1"/>
    </xf>
    <xf numFmtId="0" fontId="0" fillId="34" borderId="23" xfId="0" applyFill="1" applyBorder="1" applyAlignment="1" applyProtection="1">
      <alignment horizontal="center" vertical="center" wrapText="1"/>
      <protection hidden="1"/>
    </xf>
    <xf numFmtId="0" fontId="0" fillId="34" borderId="3" xfId="0" applyFill="1" applyBorder="1" applyAlignment="1" applyProtection="1">
      <alignment horizontal="center" vertical="center" wrapText="1"/>
      <protection hidden="1"/>
    </xf>
    <xf numFmtId="0" fontId="1" fillId="35" borderId="1" xfId="0" applyFont="1" applyFill="1" applyBorder="1" applyAlignment="1" applyProtection="1">
      <alignment horizontal="center" vertical="center"/>
      <protection hidden="1"/>
    </xf>
    <xf numFmtId="0" fontId="1" fillId="35" borderId="25" xfId="0" applyFont="1" applyFill="1" applyBorder="1" applyAlignment="1" applyProtection="1">
      <alignment horizontal="center" vertical="center"/>
      <protection hidden="1"/>
    </xf>
    <xf numFmtId="0" fontId="0" fillId="35" borderId="2" xfId="0" applyFill="1" applyBorder="1" applyAlignment="1" applyProtection="1">
      <alignment horizontal="center" vertical="center"/>
      <protection hidden="1"/>
    </xf>
    <xf numFmtId="0" fontId="0" fillId="35" borderId="0" xfId="0" applyFill="1" applyBorder="1" applyAlignment="1" applyProtection="1">
      <alignment horizontal="center" vertical="center"/>
      <protection hidden="1"/>
    </xf>
    <xf numFmtId="0" fontId="0" fillId="35" borderId="21" xfId="0" applyFill="1" applyBorder="1" applyAlignment="1" applyProtection="1">
      <alignment horizontal="center" vertical="center"/>
      <protection hidden="1"/>
    </xf>
    <xf numFmtId="0" fontId="0" fillId="35" borderId="23" xfId="0" applyFill="1" applyBorder="1" applyAlignment="1" applyProtection="1">
      <alignment horizontal="center" vertical="center"/>
      <protection hidden="1"/>
    </xf>
    <xf numFmtId="0" fontId="22" fillId="36" borderId="3" xfId="0" applyFont="1" applyFill="1" applyBorder="1" applyAlignment="1" applyProtection="1">
      <alignment horizontal="center"/>
      <protection hidden="1"/>
    </xf>
    <xf numFmtId="0" fontId="1" fillId="36" borderId="1" xfId="0" applyFont="1" applyFill="1" applyBorder="1" applyAlignment="1" applyProtection="1">
      <alignment horizontal="center" vertical="center"/>
      <protection hidden="1"/>
    </xf>
    <xf numFmtId="0" fontId="1" fillId="36" borderId="25" xfId="0" applyFont="1" applyFill="1" applyBorder="1" applyAlignment="1" applyProtection="1">
      <alignment horizontal="center" vertical="center"/>
      <protection hidden="1"/>
    </xf>
    <xf numFmtId="0" fontId="0" fillId="36" borderId="2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22" fillId="36" borderId="0" xfId="0" applyFont="1" applyFill="1" applyAlignment="1" applyProtection="1">
      <alignment horizontal="center"/>
      <protection hidden="1"/>
    </xf>
    <xf numFmtId="0" fontId="0" fillId="36" borderId="3" xfId="0" applyFill="1" applyBorder="1" applyAlignment="1" applyProtection="1">
      <alignment horizontal="center" vertical="center"/>
      <protection hidden="1"/>
    </xf>
    <xf numFmtId="0" fontId="1" fillId="34" borderId="0" xfId="0" applyFont="1" applyFill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34" borderId="1" xfId="0" applyFont="1" applyFill="1" applyBorder="1" applyAlignment="1" applyProtection="1">
      <alignment horizontal="center" vertical="center"/>
      <protection hidden="1"/>
    </xf>
    <xf numFmtId="0" fontId="1" fillId="34" borderId="25" xfId="0" applyFont="1" applyFill="1" applyBorder="1" applyAlignment="1" applyProtection="1">
      <alignment horizontal="center" vertical="center"/>
      <protection hidden="1"/>
    </xf>
    <xf numFmtId="0" fontId="0" fillId="34" borderId="3" xfId="0" applyFill="1" applyBorder="1" applyAlignment="1" applyProtection="1">
      <alignment horizontal="center" vertical="center"/>
      <protection hidden="1"/>
    </xf>
    <xf numFmtId="0" fontId="22" fillId="37" borderId="3" xfId="0" applyFont="1" applyFill="1" applyBorder="1" applyAlignment="1" applyProtection="1">
      <alignment horizontal="center"/>
      <protection hidden="1"/>
    </xf>
    <xf numFmtId="0" fontId="1" fillId="37" borderId="1" xfId="0" applyFont="1" applyFill="1" applyBorder="1" applyAlignment="1" applyProtection="1">
      <alignment horizontal="center" vertical="center"/>
      <protection hidden="1"/>
    </xf>
    <xf numFmtId="0" fontId="1" fillId="37" borderId="25" xfId="0" applyFont="1" applyFill="1" applyBorder="1" applyAlignment="1" applyProtection="1">
      <alignment horizontal="center" vertical="center"/>
      <protection hidden="1"/>
    </xf>
    <xf numFmtId="0" fontId="0" fillId="37" borderId="2" xfId="0" applyFill="1" applyBorder="1" applyAlignment="1" applyProtection="1">
      <alignment horizontal="center" vertical="center"/>
      <protection hidden="1"/>
    </xf>
    <xf numFmtId="0" fontId="0" fillId="37" borderId="0" xfId="0" applyFill="1" applyBorder="1" applyAlignment="1" applyProtection="1">
      <alignment horizontal="center" vertical="center"/>
      <protection hidden="1"/>
    </xf>
    <xf numFmtId="0" fontId="0" fillId="37" borderId="21" xfId="0" applyFill="1" applyBorder="1" applyAlignment="1" applyProtection="1">
      <alignment horizontal="center" vertical="center"/>
      <protection hidden="1"/>
    </xf>
    <xf numFmtId="0" fontId="0" fillId="37" borderId="23" xfId="0" applyFill="1" applyBorder="1" applyAlignment="1" applyProtection="1">
      <alignment horizontal="center" vertical="center"/>
      <protection hidden="1"/>
    </xf>
    <xf numFmtId="0" fontId="0" fillId="37" borderId="3" xfId="0" applyFill="1" applyBorder="1" applyAlignment="1" applyProtection="1">
      <alignment horizontal="center" vertical="center"/>
      <protection hidden="1"/>
    </xf>
    <xf numFmtId="0" fontId="22" fillId="35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34" borderId="4" xfId="0" applyFill="1" applyBorder="1" applyAlignment="1" applyProtection="1">
      <alignment horizontal="center" vertical="center" wrapText="1"/>
      <protection hidden="1"/>
    </xf>
    <xf numFmtId="0" fontId="0" fillId="34" borderId="5" xfId="0" applyFill="1" applyBorder="1" applyAlignment="1" applyProtection="1">
      <alignment horizontal="center" vertical="center" wrapText="1"/>
      <protection hidden="1"/>
    </xf>
    <xf numFmtId="0" fontId="0" fillId="34" borderId="6" xfId="0" applyFill="1" applyBorder="1" applyAlignment="1" applyProtection="1">
      <alignment horizontal="center" vertical="center" wrapText="1"/>
      <protection hidden="1"/>
    </xf>
    <xf numFmtId="0" fontId="22" fillId="34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0" fillId="37" borderId="2" xfId="0" applyFill="1" applyBorder="1" applyAlignment="1" applyProtection="1">
      <alignment horizontal="center" vertical="center" wrapText="1"/>
      <protection hidden="1"/>
    </xf>
    <xf numFmtId="0" fontId="0" fillId="37" borderId="0" xfId="0" applyFill="1" applyBorder="1" applyAlignment="1" applyProtection="1">
      <alignment horizontal="center" vertical="center" wrapText="1"/>
      <protection hidden="1"/>
    </xf>
    <xf numFmtId="0" fontId="0" fillId="37" borderId="3" xfId="0" applyFill="1" applyBorder="1" applyAlignment="1" applyProtection="1">
      <alignment horizontal="center" vertical="center" wrapText="1"/>
      <protection hidden="1"/>
    </xf>
    <xf numFmtId="0" fontId="22" fillId="37" borderId="0" xfId="0" applyFont="1" applyFill="1" applyAlignment="1" applyProtection="1">
      <alignment horizontal="center"/>
      <protection hidden="1"/>
    </xf>
  </cellXfs>
  <cellStyles count="60">
    <cellStyle name="20 % – Zvýraznění1" xfId="20" builtinId="30" customBuiltin="1"/>
    <cellStyle name="20 % – Zvýraznění1 2" xfId="46"/>
    <cellStyle name="20 % – Zvýraznění2" xfId="24" builtinId="34" customBuiltin="1"/>
    <cellStyle name="20 % – Zvýraznění2 2" xfId="48"/>
    <cellStyle name="20 % – Zvýraznění3" xfId="28" builtinId="38" customBuiltin="1"/>
    <cellStyle name="20 % – Zvýraznění3 2" xfId="50"/>
    <cellStyle name="20 % – Zvýraznění4" xfId="32" builtinId="42" customBuiltin="1"/>
    <cellStyle name="20 % – Zvýraznění4 2" xfId="52"/>
    <cellStyle name="20 % – Zvýraznění5" xfId="36" builtinId="46" customBuiltin="1"/>
    <cellStyle name="20 % – Zvýraznění5 2" xfId="54"/>
    <cellStyle name="20 % – Zvýraznění6" xfId="40" builtinId="50" customBuiltin="1"/>
    <cellStyle name="20 % – Zvýraznění6 2" xfId="56"/>
    <cellStyle name="40 % – Zvýraznění1" xfId="21" builtinId="31" customBuiltin="1"/>
    <cellStyle name="40 % – Zvýraznění1 2" xfId="47"/>
    <cellStyle name="40 % – Zvýraznění2" xfId="25" builtinId="35" customBuiltin="1"/>
    <cellStyle name="40 % – Zvýraznění2 2" xfId="49"/>
    <cellStyle name="40 % – Zvýraznění3" xfId="29" builtinId="39" customBuiltin="1"/>
    <cellStyle name="40 % – Zvýraznění3 2" xfId="51"/>
    <cellStyle name="40 % – Zvýraznění4" xfId="33" builtinId="43" customBuiltin="1"/>
    <cellStyle name="40 % – Zvýraznění4 2" xfId="53"/>
    <cellStyle name="40 % – Zvýraznění5" xfId="37" builtinId="47" customBuiltin="1"/>
    <cellStyle name="40 % – Zvýraznění5 2" xfId="55"/>
    <cellStyle name="40 % – Zvýraznění6" xfId="41" builtinId="51" customBuiltin="1"/>
    <cellStyle name="40 % – Zvýraznění6 2" xfId="57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1"/>
    <cellStyle name="Normální 3" xfId="43"/>
    <cellStyle name="Normální 4" xfId="44"/>
    <cellStyle name="Normální 5" xfId="58"/>
    <cellStyle name="Normální 6" xfId="59"/>
    <cellStyle name="Poznámka" xfId="16" builtinId="10" customBuiltin="1"/>
    <cellStyle name="Poznámka 2" xfId="45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colors>
    <mruColors>
      <color rgb="FFFFFFDD"/>
      <color rgb="FFF3FCD2"/>
      <color rgb="FFFFFCE7"/>
      <color rgb="FFF0F8FA"/>
      <color rgb="FFCCFFFF"/>
      <color rgb="FFCCFFCC"/>
      <color rgb="FF99FF99"/>
      <color rgb="FF74EF53"/>
      <color rgb="FFFDD1D1"/>
      <color rgb="FFF9F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- 2018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data'!$D$6:$E$6,'Výsl. OS - 2018 průřezová data'!$F$6)</c:f>
              <c:numCache>
                <c:formatCode>General</c:formatCode>
                <c:ptCount val="3"/>
                <c:pt idx="0" formatCode="#,##0">
                  <c:v>129</c:v>
                </c:pt>
                <c:pt idx="1">
                  <c:v>159</c:v>
                </c:pt>
                <c:pt idx="2" formatCode="#,##0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30-4993-A5DD-4EB73E219E9D}"/>
            </c:ext>
          </c:extLst>
        </c:ser>
        <c:ser>
          <c:idx val="1"/>
          <c:order val="1"/>
          <c:tx>
            <c:strRef>
              <c:f>'Výsl. OS - 2018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data'!$D$7:$E$7,'Výsl. OS - 2018 průřezová data'!$F$7)</c:f>
              <c:numCache>
                <c:formatCode>General</c:formatCode>
                <c:ptCount val="3"/>
                <c:pt idx="0" formatCode="#,##0">
                  <c:v>71</c:v>
                </c:pt>
                <c:pt idx="1">
                  <c:v>68</c:v>
                </c:pt>
                <c:pt idx="2" formatCode="#,##0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30-4993-A5DD-4EB73E219E9D}"/>
            </c:ext>
          </c:extLst>
        </c:ser>
        <c:ser>
          <c:idx val="2"/>
          <c:order val="2"/>
          <c:tx>
            <c:strRef>
              <c:f>'Výsl. OS - 2018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data'!$D$8:$E$8,'Výsl. OS - 2018 průřezová data'!$F$8)</c:f>
              <c:numCache>
                <c:formatCode>General</c:formatCode>
                <c:ptCount val="3"/>
                <c:pt idx="0" formatCode="#,##0">
                  <c:v>304</c:v>
                </c:pt>
                <c:pt idx="1">
                  <c:v>343</c:v>
                </c:pt>
                <c:pt idx="2" formatCode="#,##0">
                  <c:v>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30-4993-A5DD-4EB73E21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80416"/>
        <c:axId val="109181952"/>
      </c:barChart>
      <c:catAx>
        <c:axId val="10918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181952"/>
        <c:crosses val="autoZero"/>
        <c:auto val="1"/>
        <c:lblAlgn val="ctr"/>
        <c:lblOffset val="100"/>
        <c:noMultiLvlLbl val="0"/>
      </c:catAx>
      <c:valAx>
        <c:axId val="10918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9180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 na soudce,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'Výsl. OS - 2018 průřezová data'!$C$18</c:f>
              <c:strCache>
                <c:ptCount val="1"/>
                <c:pt idx="0">
                  <c:v>Obživa+nápad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data'!$D$18,'Výsl. OS - 2018 průřezová data'!$E$18,'Výsl. OS - 2018 průřezová data'!$F$18)</c:f>
              <c:numCache>
                <c:formatCode>0</c:formatCode>
                <c:ptCount val="3"/>
                <c:pt idx="0" formatCode="#,##0">
                  <c:v>177.66666666666666</c:v>
                </c:pt>
                <c:pt idx="1">
                  <c:v>181.53333333333333</c:v>
                </c:pt>
                <c:pt idx="2" formatCode="#,##0">
                  <c:v>164.55579868708972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F1-41C6-8B6A-0FDA8A4895F7}"/>
            </c:ext>
          </c:extLst>
        </c:ser>
        <c:ser>
          <c:idx val="4"/>
          <c:order val="1"/>
          <c:tx>
            <c:strRef>
              <c:f>'Výsl. OS - 2018 průřezová data'!$C$19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data'!$D$19,'Výsl. OS - 2018 průřezová data'!$E$19,'Výsl. OS - 2018 průřezová data'!$F$19)</c:f>
              <c:numCache>
                <c:formatCode>0</c:formatCode>
                <c:ptCount val="3"/>
                <c:pt idx="0" formatCode="#,##0">
                  <c:v>177.66666666666666</c:v>
                </c:pt>
                <c:pt idx="1">
                  <c:v>182.73333333333332</c:v>
                </c:pt>
                <c:pt idx="2" formatCode="#,##0">
                  <c:v>167.75929978118162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F1-41C6-8B6A-0FDA8A4895F7}"/>
            </c:ext>
          </c:extLst>
        </c:ser>
        <c:ser>
          <c:idx val="5"/>
          <c:order val="2"/>
          <c:tx>
            <c:strRef>
              <c:f>'Výsl. OS - 2018 průřezová data'!$C$20</c:f>
              <c:strCache>
                <c:ptCount val="1"/>
                <c:pt idx="0">
                  <c:v>Nevyřízeno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data'!$D$20,'Výsl. OS - 2018 průřezová data'!$E$20,'Výsl. OS - 2018 průřezová data'!$F$20)</c:f>
              <c:numCache>
                <c:formatCode>0</c:formatCode>
                <c:ptCount val="3"/>
                <c:pt idx="0" formatCode="#,##0">
                  <c:v>8.3333333333333339</c:v>
                </c:pt>
                <c:pt idx="1">
                  <c:v>12.933333333333334</c:v>
                </c:pt>
                <c:pt idx="2" formatCode="#,##0">
                  <c:v>28.914660831509845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F1-41C6-8B6A-0FDA8A48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94336"/>
        <c:axId val="109295872"/>
      </c:barChart>
      <c:catAx>
        <c:axId val="10929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295872"/>
        <c:crosses val="autoZero"/>
        <c:auto val="1"/>
        <c:lblAlgn val="ctr"/>
        <c:lblOffset val="100"/>
        <c:noMultiLvlLbl val="0"/>
      </c:catAx>
      <c:valAx>
        <c:axId val="10929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9294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- 2018 průřezová data'!$C$9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9242424242424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0353535353535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242424242424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data'!$D$9,'Výsl. OS - 2018 průřezová data'!$E$9,'Výsl. OS - 2018 průřezová data'!$F$9)</c:f>
              <c:numCache>
                <c:formatCode>General</c:formatCode>
                <c:ptCount val="3"/>
                <c:pt idx="0" formatCode="#,##0.00">
                  <c:v>35.840710000000001</c:v>
                </c:pt>
                <c:pt idx="1">
                  <c:v>29.36</c:v>
                </c:pt>
                <c:pt idx="2" formatCode="#,##0.00">
                  <c:v>24.39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61-493F-8EF8-28E96F99F3E1}"/>
            </c:ext>
          </c:extLst>
        </c:ser>
        <c:ser>
          <c:idx val="1"/>
          <c:order val="1"/>
          <c:tx>
            <c:strRef>
              <c:f>'Výsl. OS - 2018 průřezová data'!$C$10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data'!$D$10,'Výsl. OS - 2018 průřezová data'!$E$10,'Výsl. OS - 2018 průřezová data'!$F$10)</c:f>
              <c:numCache>
                <c:formatCode>General</c:formatCode>
                <c:ptCount val="3"/>
                <c:pt idx="0" formatCode="#,##0.00">
                  <c:v>32.25806</c:v>
                </c:pt>
                <c:pt idx="1">
                  <c:v>42.76</c:v>
                </c:pt>
                <c:pt idx="2" formatCode="#,##0.00">
                  <c:v>42.18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61-493F-8EF8-28E96F99F3E1}"/>
            </c:ext>
          </c:extLst>
        </c:ser>
        <c:ser>
          <c:idx val="2"/>
          <c:order val="2"/>
          <c:tx>
            <c:strRef>
              <c:f>'Výsl. OS - 2018 průřezová data'!$C$11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5353535353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2424242424242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035353535353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61-493F-8EF8-28E96F99F3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data'!$D$11,'Výsl. OS - 2018 průřezová data'!$E$11,'Výsl. OS - 2018 průřezová data'!$F$11)</c:f>
              <c:numCache>
                <c:formatCode>0.00</c:formatCode>
                <c:ptCount val="3"/>
                <c:pt idx="0" formatCode="#,##0.00">
                  <c:v>11.561517736226001</c:v>
                </c:pt>
                <c:pt idx="1">
                  <c:v>12.554335999999999</c:v>
                </c:pt>
                <c:pt idx="2" formatCode="#,##0.00">
                  <c:v>10.287701999999999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61-493F-8EF8-28E96F99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13312"/>
        <c:axId val="110414848"/>
      </c:barChart>
      <c:catAx>
        <c:axId val="11041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414848"/>
        <c:crosses val="autoZero"/>
        <c:auto val="1"/>
        <c:lblAlgn val="ctr"/>
        <c:lblOffset val="100"/>
        <c:noMultiLvlLbl val="0"/>
      </c:catAx>
      <c:valAx>
        <c:axId val="110414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41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data'!$D$16,'Výsl. OS - 2018 průřezová data'!$E$16,'Výsl. OS - 2018 průřezová data'!$F$16)</c:f>
              <c:numCache>
                <c:formatCode>0</c:formatCode>
                <c:ptCount val="3"/>
                <c:pt idx="0" formatCode="#,##0">
                  <c:v>17.120075046904315</c:v>
                </c:pt>
                <c:pt idx="1">
                  <c:v>25.833637358628238</c:v>
                </c:pt>
                <c:pt idx="2" formatCode="#,##0">
                  <c:v>62.910677484152032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C-4D62-AA87-31323E74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86272"/>
        <c:axId val="110487808"/>
      </c:barChart>
      <c:catAx>
        <c:axId val="11048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487808"/>
        <c:crosses val="autoZero"/>
        <c:auto val="1"/>
        <c:lblAlgn val="ctr"/>
        <c:lblOffset val="100"/>
        <c:noMultiLvlLbl val="0"/>
      </c:catAx>
      <c:valAx>
        <c:axId val="11048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1048627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Míra odsouzení,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data'!$D$21,'Výsl. OS - 2018 průřezová data'!$E$21,'Výsl. OS - 2018 průřezová data'!$F$21)</c:f>
              <c:numCache>
                <c:formatCode>0.00</c:formatCode>
                <c:ptCount val="3"/>
                <c:pt idx="0" formatCode="#,##0.00">
                  <c:v>78.55</c:v>
                </c:pt>
                <c:pt idx="1">
                  <c:v>83.81</c:v>
                </c:pt>
                <c:pt idx="2" formatCode="#,##0.00">
                  <c:v>84.44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E-4322-84F1-5D3E45DC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95136"/>
        <c:axId val="114001024"/>
      </c:barChart>
      <c:catAx>
        <c:axId val="11399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001024"/>
        <c:crosses val="autoZero"/>
        <c:auto val="1"/>
        <c:lblAlgn val="ctr"/>
        <c:lblOffset val="100"/>
        <c:noMultiLvlLbl val="0"/>
      </c:catAx>
      <c:valAx>
        <c:axId val="1140010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1399513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data'!$L$16,'Výsl. OS - 2018 průřezová data'!$M$16,'Výsl. OS - 2018 průřezová data'!$N$16)</c:f>
              <c:numCache>
                <c:formatCode>0</c:formatCode>
                <c:ptCount val="3"/>
                <c:pt idx="0" formatCode="#,##0">
                  <c:v>75.240564081294067</c:v>
                </c:pt>
                <c:pt idx="1">
                  <c:v>89.720195591431235</c:v>
                </c:pt>
                <c:pt idx="2" formatCode="#,##0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BC-4008-8D9F-6BCA6747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14464"/>
        <c:axId val="115343360"/>
      </c:barChart>
      <c:catAx>
        <c:axId val="11401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343360"/>
        <c:crosses val="autoZero"/>
        <c:auto val="1"/>
        <c:lblAlgn val="ctr"/>
        <c:lblOffset val="100"/>
        <c:noMultiLvlLbl val="0"/>
      </c:catAx>
      <c:valAx>
        <c:axId val="1153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14014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 na soudce,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'Výsl. OS - 2018 průřezová data'!$C$18</c:f>
              <c:strCache>
                <c:ptCount val="1"/>
                <c:pt idx="0">
                  <c:v>Obživa+nápad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data'!$L$18,'Výsl. OS - 2018 průřezová data'!$M$18,'Výsl. OS - 2018 průřezová data'!$N$18)</c:f>
              <c:numCache>
                <c:formatCode>0</c:formatCode>
                <c:ptCount val="3"/>
                <c:pt idx="0" formatCode="#,##0">
                  <c:v>234.8</c:v>
                </c:pt>
                <c:pt idx="1">
                  <c:v>249.92903225806452</c:v>
                </c:pt>
                <c:pt idx="2" formatCode="#,##0">
                  <c:v>244.27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0A-4B47-B2DE-ED19444B4C8F}"/>
            </c:ext>
          </c:extLst>
        </c:ser>
        <c:ser>
          <c:idx val="4"/>
          <c:order val="1"/>
          <c:tx>
            <c:strRef>
              <c:f>'Výsl. OS - 2018 průřezová data'!$C$19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data'!$L$19,'Výsl. OS - 2018 průřezová data'!$M$19,'Výsl. OS - 2018 průřezová data'!$N$19)</c:f>
              <c:numCache>
                <c:formatCode>0</c:formatCode>
                <c:ptCount val="3"/>
                <c:pt idx="0" formatCode="#,##0">
                  <c:v>241.1</c:v>
                </c:pt>
                <c:pt idx="1">
                  <c:v>249.36774193548388</c:v>
                </c:pt>
                <c:pt idx="2" formatCode="#,##0">
                  <c:v>248.25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0A-4B47-B2DE-ED19444B4C8F}"/>
            </c:ext>
          </c:extLst>
        </c:ser>
        <c:ser>
          <c:idx val="5"/>
          <c:order val="2"/>
          <c:tx>
            <c:strRef>
              <c:f>'Výsl. OS - 2018 průřezová data'!$C$20</c:f>
              <c:strCache>
                <c:ptCount val="1"/>
                <c:pt idx="0">
                  <c:v>Nevyřízeno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data'!$L$20,'Výsl. OS - 2018 průřezová data'!$M$20,'Výsl. OS - 2018 průřezová data'!$N$20)</c:f>
              <c:numCache>
                <c:formatCode>0</c:formatCode>
                <c:ptCount val="3"/>
                <c:pt idx="0" formatCode="#,##0">
                  <c:v>49.7</c:v>
                </c:pt>
                <c:pt idx="1">
                  <c:v>61.296774193548387</c:v>
                </c:pt>
                <c:pt idx="2" formatCode="#,##0">
                  <c:v>101.46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0A-4B47-B2DE-ED19444B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89568"/>
        <c:axId val="115391104"/>
      </c:barChart>
      <c:catAx>
        <c:axId val="115389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391104"/>
        <c:crosses val="autoZero"/>
        <c:auto val="1"/>
        <c:lblAlgn val="ctr"/>
        <c:lblOffset val="100"/>
        <c:noMultiLvlLbl val="0"/>
      </c:catAx>
      <c:valAx>
        <c:axId val="115391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15389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- 2018 průřezová data'!$C$9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data'!$L$9,'Výsl. OS - 2018 průřezová data'!$M$9,'Výsl. OS - 2018 průřezová data'!$N$9)</c:f>
              <c:numCache>
                <c:formatCode>General</c:formatCode>
                <c:ptCount val="3"/>
                <c:pt idx="0" formatCode="#,##0.00">
                  <c:v>3.1111110000000002</c:v>
                </c:pt>
                <c:pt idx="1">
                  <c:v>7.63</c:v>
                </c:pt>
                <c:pt idx="2" formatCode="#,##0.00">
                  <c:v>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0-4615-B98F-8231191C4851}"/>
            </c:ext>
          </c:extLst>
        </c:ser>
        <c:ser>
          <c:idx val="1"/>
          <c:order val="1"/>
          <c:tx>
            <c:strRef>
              <c:f>'Výsl. OS - 2018 průřezová data'!$C$10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data'!$L$10,'Výsl. OS - 2018 průřezová data'!$M$10,'Výsl. OS - 2018 průřezová data'!$N$10)</c:f>
              <c:numCache>
                <c:formatCode>General</c:formatCode>
                <c:ptCount val="3"/>
                <c:pt idx="0" formatCode="#,##0.00">
                  <c:v>20</c:v>
                </c:pt>
                <c:pt idx="1">
                  <c:v>46.77</c:v>
                </c:pt>
                <c:pt idx="2" formatCode="#,##0.00">
                  <c:v>41.96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50-4615-B98F-8231191C4851}"/>
            </c:ext>
          </c:extLst>
        </c:ser>
        <c:ser>
          <c:idx val="2"/>
          <c:order val="2"/>
          <c:tx>
            <c:strRef>
              <c:f>'Výsl. OS - 2018 průřezová data'!$C$11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data'!$L$11,'Výsl. OS - 2018 průřezová data'!$M$11,'Výsl. OS - 2018 průřezová data'!$N$11)</c:f>
              <c:numCache>
                <c:formatCode>0.00</c:formatCode>
                <c:ptCount val="3"/>
                <c:pt idx="0" formatCode="#,##0.00">
                  <c:v>0.62222220000000006</c:v>
                </c:pt>
                <c:pt idx="1">
                  <c:v>3.5685509999999998</c:v>
                </c:pt>
                <c:pt idx="2" formatCode="#,##0.00">
                  <c:v>3.5078559999999999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50-4615-B98F-8231191C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34240"/>
        <c:axId val="115435776"/>
      </c:barChart>
      <c:catAx>
        <c:axId val="11543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435776"/>
        <c:crosses val="autoZero"/>
        <c:auto val="1"/>
        <c:lblAlgn val="ctr"/>
        <c:lblOffset val="100"/>
        <c:noMultiLvlLbl val="0"/>
      </c:catAx>
      <c:valAx>
        <c:axId val="115435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5434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- 2018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data'!$L$6:$M$6,'Výsl. OS - 2018 průřezová data'!$N$6)</c:f>
              <c:numCache>
                <c:formatCode>General</c:formatCode>
                <c:ptCount val="3"/>
                <c:pt idx="0" formatCode="#,##0">
                  <c:v>155.54859999999999</c:v>
                </c:pt>
                <c:pt idx="1">
                  <c:v>189</c:v>
                </c:pt>
                <c:pt idx="2" formatCode="#,##0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82-4675-B5F1-9A10468B1524}"/>
            </c:ext>
          </c:extLst>
        </c:ser>
        <c:ser>
          <c:idx val="1"/>
          <c:order val="1"/>
          <c:tx>
            <c:strRef>
              <c:f>'Výsl. OS - 2018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data'!$L$7:$M$7,'Výsl. OS - 2018 průřezová data'!$N$7)</c:f>
              <c:numCache>
                <c:formatCode>General</c:formatCode>
                <c:ptCount val="3"/>
                <c:pt idx="0" formatCode="#,##0">
                  <c:v>115</c:v>
                </c:pt>
                <c:pt idx="1">
                  <c:v>133</c:v>
                </c:pt>
                <c:pt idx="2" formatCode="#,##0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82-4675-B5F1-9A10468B1524}"/>
            </c:ext>
          </c:extLst>
        </c:ser>
        <c:ser>
          <c:idx val="2"/>
          <c:order val="2"/>
          <c:tx>
            <c:strRef>
              <c:f>'Výsl. OS - 2018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data'!$L$8:$M$8,'Výsl. OS - 2018 průřezová data'!$N$8)</c:f>
              <c:numCache>
                <c:formatCode>General</c:formatCode>
                <c:ptCount val="3"/>
                <c:pt idx="0" formatCode="#,##0">
                  <c:v>211</c:v>
                </c:pt>
                <c:pt idx="1">
                  <c:v>303</c:v>
                </c:pt>
                <c:pt idx="2" formatCode="#,##0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82-4675-B5F1-9A10468B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30080"/>
        <c:axId val="115631616"/>
      </c:barChart>
      <c:catAx>
        <c:axId val="1156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31616"/>
        <c:crosses val="autoZero"/>
        <c:auto val="1"/>
        <c:lblAlgn val="ctr"/>
        <c:lblOffset val="100"/>
        <c:noMultiLvlLbl val="0"/>
      </c:catAx>
      <c:valAx>
        <c:axId val="11563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563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- 2018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data'!$T$6:$U$6,'Výsl. OS - 2018 průřezová data'!$V$6)</c:f>
              <c:numCache>
                <c:formatCode>General</c:formatCode>
                <c:ptCount val="3"/>
                <c:pt idx="0" formatCode="#,##0">
                  <c:v>79.842669999999998</c:v>
                </c:pt>
                <c:pt idx="1">
                  <c:v>93</c:v>
                </c:pt>
                <c:pt idx="2" formatCode="#,##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F-4D49-8AFB-AEE4090E36F6}"/>
            </c:ext>
          </c:extLst>
        </c:ser>
        <c:ser>
          <c:idx val="1"/>
          <c:order val="1"/>
          <c:tx>
            <c:strRef>
              <c:f>'Výsl. OS - 2018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data'!$T$7:$U$7,'Výsl. OS - 2018 průřezová data'!$V$7)</c:f>
              <c:numCache>
                <c:formatCode>General</c:formatCode>
                <c:ptCount val="3"/>
                <c:pt idx="0" formatCode="#,##0">
                  <c:v>60</c:v>
                </c:pt>
                <c:pt idx="1">
                  <c:v>50</c:v>
                </c:pt>
                <c:pt idx="2" formatCode="#,##0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F-4D49-8AFB-AEE4090E36F6}"/>
            </c:ext>
          </c:extLst>
        </c:ser>
        <c:ser>
          <c:idx val="2"/>
          <c:order val="2"/>
          <c:tx>
            <c:strRef>
              <c:f>'Výsl. OS - 2018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data'!$T$8:$U$8,'Výsl. OS - 2018 průřezová data'!$V$8)</c:f>
              <c:numCache>
                <c:formatCode>General</c:formatCode>
                <c:ptCount val="3"/>
                <c:pt idx="0" formatCode="#,##0">
                  <c:v>144</c:v>
                </c:pt>
                <c:pt idx="1">
                  <c:v>233</c:v>
                </c:pt>
                <c:pt idx="2" formatCode="#,##0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CF-4D49-8AFB-AEE4090E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6016"/>
        <c:axId val="115691904"/>
      </c:barChart>
      <c:catAx>
        <c:axId val="11568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91904"/>
        <c:crosses val="autoZero"/>
        <c:auto val="1"/>
        <c:lblAlgn val="ctr"/>
        <c:lblOffset val="100"/>
        <c:noMultiLvlLbl val="0"/>
      </c:catAx>
      <c:valAx>
        <c:axId val="115691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5686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- 2018 průřezová data'!$T$13,'Výsl. OS - 2018 průřezová data'!$U$13,'Výsl. OS - 2018 průřezová data'!$V$13)</c:f>
              <c:numCache>
                <c:formatCode>0</c:formatCode>
                <c:ptCount val="3"/>
                <c:pt idx="0" formatCode="#,##0">
                  <c:v>72.800546448087431</c:v>
                </c:pt>
                <c:pt idx="1">
                  <c:v>92.074266064463146</c:v>
                </c:pt>
                <c:pt idx="2" formatCode="#,##0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8-49AA-8E7E-0105FD92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13920"/>
        <c:axId val="115715456"/>
      </c:barChart>
      <c:catAx>
        <c:axId val="115713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715456"/>
        <c:crosses val="autoZero"/>
        <c:auto val="1"/>
        <c:lblAlgn val="ctr"/>
        <c:lblOffset val="100"/>
        <c:noMultiLvlLbl val="0"/>
      </c:catAx>
      <c:valAx>
        <c:axId val="11571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157139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Trestní</a:t>
            </a:r>
            <a:r>
              <a:rPr lang="cs-CZ" baseline="0"/>
              <a:t> agenda - </a:t>
            </a:r>
            <a:r>
              <a:rPr lang="cs-CZ"/>
              <a:t>délka řízení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70C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Pom_tabulky_grafy!$B$7:$B$17</c:f>
              <c:numCache>
                <c:formatCode>General</c:formatCode>
                <c:ptCount val="11"/>
                <c:pt idx="0">
                  <c:v>197</c:v>
                </c:pt>
                <c:pt idx="1">
                  <c:v>119</c:v>
                </c:pt>
                <c:pt idx="2">
                  <c:v>148</c:v>
                </c:pt>
                <c:pt idx="3">
                  <c:v>164</c:v>
                </c:pt>
                <c:pt idx="4">
                  <c:v>143</c:v>
                </c:pt>
                <c:pt idx="5">
                  <c:v>153</c:v>
                </c:pt>
                <c:pt idx="6">
                  <c:v>118</c:v>
                </c:pt>
                <c:pt idx="7">
                  <c:v>139</c:v>
                </c:pt>
                <c:pt idx="8">
                  <c:v>180</c:v>
                </c:pt>
                <c:pt idx="9">
                  <c:v>152</c:v>
                </c:pt>
                <c:pt idx="10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6F-436B-A85C-296904A2BEC8}"/>
            </c:ext>
          </c:extLst>
        </c:ser>
        <c:ser>
          <c:idx val="1"/>
          <c:order val="1"/>
          <c:tx>
            <c:strRef>
              <c:f>Pom_tabulky_grafy!$C$6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Pom_tabulky_grafy!$C$7:$C$17</c:f>
              <c:numCache>
                <c:formatCode>General</c:formatCode>
                <c:ptCount val="11"/>
                <c:pt idx="0">
                  <c:v>72</c:v>
                </c:pt>
                <c:pt idx="1">
                  <c:v>66</c:v>
                </c:pt>
                <c:pt idx="2">
                  <c:v>91</c:v>
                </c:pt>
                <c:pt idx="3">
                  <c:v>85</c:v>
                </c:pt>
                <c:pt idx="4">
                  <c:v>69</c:v>
                </c:pt>
                <c:pt idx="5">
                  <c:v>83</c:v>
                </c:pt>
                <c:pt idx="6">
                  <c:v>68</c:v>
                </c:pt>
                <c:pt idx="7">
                  <c:v>78</c:v>
                </c:pt>
                <c:pt idx="8">
                  <c:v>75</c:v>
                </c:pt>
                <c:pt idx="9">
                  <c:v>78</c:v>
                </c:pt>
                <c:pt idx="10">
                  <c:v>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6F-436B-A85C-296904A2BEC8}"/>
            </c:ext>
          </c:extLst>
        </c:ser>
        <c:ser>
          <c:idx val="2"/>
          <c:order val="2"/>
          <c:tx>
            <c:strRef>
              <c:f>Pom_tabulky_grafy!$D$6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Pom_tabulky_grafy!$D$7:$D$17</c:f>
              <c:numCache>
                <c:formatCode>General</c:formatCode>
                <c:ptCount val="11"/>
                <c:pt idx="0">
                  <c:v>614</c:v>
                </c:pt>
                <c:pt idx="1">
                  <c:v>293</c:v>
                </c:pt>
                <c:pt idx="2">
                  <c:v>364</c:v>
                </c:pt>
                <c:pt idx="3">
                  <c:v>453</c:v>
                </c:pt>
                <c:pt idx="4">
                  <c:v>377</c:v>
                </c:pt>
                <c:pt idx="5">
                  <c:v>394</c:v>
                </c:pt>
                <c:pt idx="6">
                  <c:v>308</c:v>
                </c:pt>
                <c:pt idx="7">
                  <c:v>372</c:v>
                </c:pt>
                <c:pt idx="8">
                  <c:v>491</c:v>
                </c:pt>
                <c:pt idx="9">
                  <c:v>421</c:v>
                </c:pt>
                <c:pt idx="10">
                  <c:v>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6F-436B-A85C-296904A2BEC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791360"/>
        <c:axId val="115792896"/>
      </c:lineChart>
      <c:catAx>
        <c:axId val="11579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5792896"/>
        <c:crosses val="autoZero"/>
        <c:auto val="1"/>
        <c:lblAlgn val="ctr"/>
        <c:lblOffset val="100"/>
        <c:noMultiLvlLbl val="0"/>
      </c:catAx>
      <c:valAx>
        <c:axId val="115792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</a:t>
                </a:r>
                <a:r>
                  <a:rPr lang="cs-CZ"/>
                  <a:t>čet</a:t>
                </a:r>
                <a:r>
                  <a:rPr lang="cs-CZ" baseline="0"/>
                  <a:t> dnů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79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Trestní</a:t>
            </a:r>
            <a:r>
              <a:rPr lang="cs-CZ" baseline="0"/>
              <a:t> agenda - </a:t>
            </a:r>
            <a:r>
              <a:rPr lang="cs-CZ"/>
              <a:t>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Pom_tabulky_grafy!$E$6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Pom_tabulky_grafy!$E$7:$E$17</c:f>
              <c:numCache>
                <c:formatCode>General</c:formatCode>
                <c:ptCount val="11"/>
                <c:pt idx="0">
                  <c:v>734</c:v>
                </c:pt>
                <c:pt idx="1">
                  <c:v>837</c:v>
                </c:pt>
                <c:pt idx="2">
                  <c:v>801</c:v>
                </c:pt>
                <c:pt idx="3">
                  <c:v>726</c:v>
                </c:pt>
                <c:pt idx="4">
                  <c:v>672</c:v>
                </c:pt>
                <c:pt idx="5">
                  <c:v>661</c:v>
                </c:pt>
                <c:pt idx="6">
                  <c:v>641</c:v>
                </c:pt>
                <c:pt idx="7">
                  <c:v>544</c:v>
                </c:pt>
                <c:pt idx="8">
                  <c:v>509</c:v>
                </c:pt>
                <c:pt idx="9">
                  <c:v>483</c:v>
                </c:pt>
                <c:pt idx="10">
                  <c:v>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39-45D6-905A-43DF2C68D2F7}"/>
            </c:ext>
          </c:extLst>
        </c:ser>
        <c:ser>
          <c:idx val="4"/>
          <c:order val="1"/>
          <c:tx>
            <c:strRef>
              <c:f>Pom_tabulky_grafy!$F$6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Pom_tabulky_grafy!$F$7:$F$17</c:f>
              <c:numCache>
                <c:formatCode>General</c:formatCode>
                <c:ptCount val="11"/>
                <c:pt idx="0">
                  <c:v>756</c:v>
                </c:pt>
                <c:pt idx="1">
                  <c:v>823</c:v>
                </c:pt>
                <c:pt idx="2">
                  <c:v>782</c:v>
                </c:pt>
                <c:pt idx="3">
                  <c:v>771</c:v>
                </c:pt>
                <c:pt idx="4">
                  <c:v>661</c:v>
                </c:pt>
                <c:pt idx="5">
                  <c:v>677</c:v>
                </c:pt>
                <c:pt idx="6">
                  <c:v>642</c:v>
                </c:pt>
                <c:pt idx="7">
                  <c:v>563</c:v>
                </c:pt>
                <c:pt idx="8">
                  <c:v>515</c:v>
                </c:pt>
                <c:pt idx="9">
                  <c:v>483</c:v>
                </c:pt>
                <c:pt idx="10">
                  <c:v>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39-45D6-905A-43DF2C68D2F7}"/>
            </c:ext>
          </c:extLst>
        </c:ser>
        <c:ser>
          <c:idx val="5"/>
          <c:order val="2"/>
          <c:tx>
            <c:strRef>
              <c:f>Pom_tabulky_grafy!$G$6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Pom_tabulky_grafy!$G$7:$G$17</c:f>
              <c:numCache>
                <c:formatCode>General</c:formatCode>
                <c:ptCount val="11"/>
                <c:pt idx="0">
                  <c:v>70</c:v>
                </c:pt>
                <c:pt idx="1">
                  <c:v>84</c:v>
                </c:pt>
                <c:pt idx="2">
                  <c:v>103</c:v>
                </c:pt>
                <c:pt idx="3">
                  <c:v>58</c:v>
                </c:pt>
                <c:pt idx="4">
                  <c:v>69</c:v>
                </c:pt>
                <c:pt idx="5">
                  <c:v>53</c:v>
                </c:pt>
                <c:pt idx="6">
                  <c:v>52</c:v>
                </c:pt>
                <c:pt idx="7">
                  <c:v>33</c:v>
                </c:pt>
                <c:pt idx="8">
                  <c:v>27</c:v>
                </c:pt>
                <c:pt idx="9">
                  <c:v>27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39-45D6-905A-43DF2C68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00608"/>
        <c:axId val="116902144"/>
      </c:lineChart>
      <c:catAx>
        <c:axId val="1169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902144"/>
        <c:crosses val="autoZero"/>
        <c:auto val="1"/>
        <c:lblAlgn val="ctr"/>
        <c:lblOffset val="100"/>
        <c:noMultiLvlLbl val="0"/>
      </c:catAx>
      <c:valAx>
        <c:axId val="11690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90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Pom_tabulky_grafy!$H$7:$H$17</c:f>
              <c:numCache>
                <c:formatCode>0</c:formatCode>
                <c:ptCount val="11"/>
                <c:pt idx="0">
                  <c:v>33.796296296296298</c:v>
                </c:pt>
                <c:pt idx="1">
                  <c:v>37.253948967193196</c:v>
                </c:pt>
                <c:pt idx="2">
                  <c:v>48.075447570332479</c:v>
                </c:pt>
                <c:pt idx="3">
                  <c:v>27.457846952010375</c:v>
                </c:pt>
                <c:pt idx="4">
                  <c:v>38.10136157337368</c:v>
                </c:pt>
                <c:pt idx="5">
                  <c:v>28.574593796159526</c:v>
                </c:pt>
                <c:pt idx="6">
                  <c:v>29.563862928348907</c:v>
                </c:pt>
                <c:pt idx="7">
                  <c:v>21.394316163410302</c:v>
                </c:pt>
                <c:pt idx="8">
                  <c:v>19.135922330097088</c:v>
                </c:pt>
                <c:pt idx="9">
                  <c:v>20.403726708074533</c:v>
                </c:pt>
                <c:pt idx="10">
                  <c:v>9.3589743589743595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6F-46E3-8002-9F893C2A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41184"/>
        <c:axId val="126142720"/>
      </c:lineChart>
      <c:catAx>
        <c:axId val="1261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142720"/>
        <c:crosses val="autoZero"/>
        <c:auto val="1"/>
        <c:lblAlgn val="ctr"/>
        <c:lblOffset val="100"/>
        <c:noMultiLvlLbl val="0"/>
      </c:catAx>
      <c:valAx>
        <c:axId val="12614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61411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Civilní agenda - délky řízení</a:t>
            </a:r>
          </a:p>
        </c:rich>
      </c:tx>
      <c:layout>
        <c:manualLayout>
          <c:xMode val="edge"/>
          <c:yMode val="edge"/>
          <c:x val="0.25453129629629628"/>
          <c:y val="2.116666666666666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Pom_tabulky_grafy!$B$21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Pom_tabulky_grafy!$B$22:$B$32</c:f>
              <c:numCache>
                <c:formatCode>0</c:formatCode>
                <c:ptCount val="11"/>
                <c:pt idx="0">
                  <c:v>235.86799999999999</c:v>
                </c:pt>
                <c:pt idx="1">
                  <c:v>319.25130000000001</c:v>
                </c:pt>
                <c:pt idx="2">
                  <c:v>253.58019999999999</c:v>
                </c:pt>
                <c:pt idx="3">
                  <c:v>240.3509</c:v>
                </c:pt>
                <c:pt idx="4">
                  <c:v>227.32380000000001</c:v>
                </c:pt>
                <c:pt idx="5">
                  <c:v>252.02340000000001</c:v>
                </c:pt>
                <c:pt idx="6">
                  <c:v>177.3185</c:v>
                </c:pt>
                <c:pt idx="7">
                  <c:v>170.4479</c:v>
                </c:pt>
                <c:pt idx="8">
                  <c:v>167.27440000000001</c:v>
                </c:pt>
                <c:pt idx="9">
                  <c:v>147.02500000000001</c:v>
                </c:pt>
                <c:pt idx="10">
                  <c:v>223.0487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D1-4598-84F1-290A379731D1}"/>
            </c:ext>
          </c:extLst>
        </c:ser>
        <c:ser>
          <c:idx val="1"/>
          <c:order val="1"/>
          <c:tx>
            <c:strRef>
              <c:f>Pom_tabulky_grafy!$C$21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Pom_tabulky_grafy!$C$22:$C$32</c:f>
              <c:numCache>
                <c:formatCode>0</c:formatCode>
                <c:ptCount val="11"/>
                <c:pt idx="0">
                  <c:v>168</c:v>
                </c:pt>
                <c:pt idx="1">
                  <c:v>188</c:v>
                </c:pt>
                <c:pt idx="2">
                  <c:v>189</c:v>
                </c:pt>
                <c:pt idx="3">
                  <c:v>187</c:v>
                </c:pt>
                <c:pt idx="4">
                  <c:v>186</c:v>
                </c:pt>
                <c:pt idx="5">
                  <c:v>201</c:v>
                </c:pt>
                <c:pt idx="6">
                  <c:v>123</c:v>
                </c:pt>
                <c:pt idx="7">
                  <c:v>109</c:v>
                </c:pt>
                <c:pt idx="8">
                  <c:v>115</c:v>
                </c:pt>
                <c:pt idx="9">
                  <c:v>116</c:v>
                </c:pt>
                <c:pt idx="10">
                  <c:v>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D1-4598-84F1-290A379731D1}"/>
            </c:ext>
          </c:extLst>
        </c:ser>
        <c:ser>
          <c:idx val="2"/>
          <c:order val="2"/>
          <c:tx>
            <c:strRef>
              <c:f>Pom_tabulky_grafy!$D$21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Pom_tabulky_grafy!$D$22:$D$32</c:f>
              <c:numCache>
                <c:formatCode>0</c:formatCode>
                <c:ptCount val="11"/>
                <c:pt idx="0">
                  <c:v>438</c:v>
                </c:pt>
                <c:pt idx="1">
                  <c:v>506</c:v>
                </c:pt>
                <c:pt idx="2">
                  <c:v>422</c:v>
                </c:pt>
                <c:pt idx="3">
                  <c:v>440</c:v>
                </c:pt>
                <c:pt idx="4">
                  <c:v>388</c:v>
                </c:pt>
                <c:pt idx="5">
                  <c:v>444</c:v>
                </c:pt>
                <c:pt idx="6">
                  <c:v>294</c:v>
                </c:pt>
                <c:pt idx="7">
                  <c:v>299</c:v>
                </c:pt>
                <c:pt idx="8">
                  <c:v>247</c:v>
                </c:pt>
                <c:pt idx="9">
                  <c:v>212</c:v>
                </c:pt>
                <c:pt idx="10">
                  <c:v>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D1-4598-84F1-290A3797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36672"/>
        <c:axId val="125863040"/>
      </c:lineChart>
      <c:catAx>
        <c:axId val="1258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863040"/>
        <c:crosses val="autoZero"/>
        <c:auto val="1"/>
        <c:lblAlgn val="ctr"/>
        <c:lblOffset val="100"/>
        <c:noMultiLvlLbl val="0"/>
      </c:catAx>
      <c:valAx>
        <c:axId val="125863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583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Civilní agenda - 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Pom_tabulky_grafy!$E$21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Pom_tabulky_grafy!$E$22:$E$32</c:f>
              <c:numCache>
                <c:formatCode>General</c:formatCode>
                <c:ptCount val="11"/>
                <c:pt idx="0">
                  <c:v>2703</c:v>
                </c:pt>
                <c:pt idx="1">
                  <c:v>3560</c:v>
                </c:pt>
                <c:pt idx="2">
                  <c:v>2755</c:v>
                </c:pt>
                <c:pt idx="3">
                  <c:v>2306</c:v>
                </c:pt>
                <c:pt idx="4">
                  <c:v>1774</c:v>
                </c:pt>
                <c:pt idx="5">
                  <c:v>2920</c:v>
                </c:pt>
                <c:pt idx="6">
                  <c:v>2754</c:v>
                </c:pt>
                <c:pt idx="7">
                  <c:v>2342</c:v>
                </c:pt>
                <c:pt idx="8">
                  <c:v>2284</c:v>
                </c:pt>
                <c:pt idx="9">
                  <c:v>2333</c:v>
                </c:pt>
                <c:pt idx="10">
                  <c:v>2365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90-4991-8768-2302E894577C}"/>
            </c:ext>
          </c:extLst>
        </c:ser>
        <c:ser>
          <c:idx val="4"/>
          <c:order val="1"/>
          <c:tx>
            <c:strRef>
              <c:f>Pom_tabulky_grafy!$F$21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Pom_tabulky_grafy!$F$22:$F$32</c:f>
              <c:numCache>
                <c:formatCode>General</c:formatCode>
                <c:ptCount val="11"/>
                <c:pt idx="0">
                  <c:v>2602</c:v>
                </c:pt>
                <c:pt idx="1">
                  <c:v>3960</c:v>
                </c:pt>
                <c:pt idx="2">
                  <c:v>2836</c:v>
                </c:pt>
                <c:pt idx="3">
                  <c:v>2495</c:v>
                </c:pt>
                <c:pt idx="4">
                  <c:v>1846</c:v>
                </c:pt>
                <c:pt idx="5">
                  <c:v>2694</c:v>
                </c:pt>
                <c:pt idx="6">
                  <c:v>2792</c:v>
                </c:pt>
                <c:pt idx="7">
                  <c:v>2500</c:v>
                </c:pt>
                <c:pt idx="8">
                  <c:v>2217</c:v>
                </c:pt>
                <c:pt idx="9">
                  <c:v>2267</c:v>
                </c:pt>
                <c:pt idx="10">
                  <c:v>2465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90-4991-8768-2302E894577C}"/>
            </c:ext>
          </c:extLst>
        </c:ser>
        <c:ser>
          <c:idx val="5"/>
          <c:order val="2"/>
          <c:tx>
            <c:strRef>
              <c:f>Pom_tabulky_grafy!$G$21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Pom_tabulky_grafy!$G$22:$G$32</c:f>
              <c:numCache>
                <c:formatCode>General</c:formatCode>
                <c:ptCount val="11"/>
                <c:pt idx="0">
                  <c:v>1522</c:v>
                </c:pt>
                <c:pt idx="1">
                  <c:v>1123</c:v>
                </c:pt>
                <c:pt idx="2">
                  <c:v>1042</c:v>
                </c:pt>
                <c:pt idx="3">
                  <c:v>853</c:v>
                </c:pt>
                <c:pt idx="4">
                  <c:v>780</c:v>
                </c:pt>
                <c:pt idx="5">
                  <c:v>1006</c:v>
                </c:pt>
                <c:pt idx="6">
                  <c:v>968</c:v>
                </c:pt>
                <c:pt idx="7">
                  <c:v>810</c:v>
                </c:pt>
                <c:pt idx="8">
                  <c:v>877</c:v>
                </c:pt>
                <c:pt idx="9">
                  <c:v>943</c:v>
                </c:pt>
                <c:pt idx="10">
                  <c:v>843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90-4991-8768-2302E894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93248"/>
        <c:axId val="125981056"/>
      </c:lineChart>
      <c:catAx>
        <c:axId val="1258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981056"/>
        <c:crosses val="autoZero"/>
        <c:auto val="1"/>
        <c:lblAlgn val="ctr"/>
        <c:lblOffset val="100"/>
        <c:noMultiLvlLbl val="0"/>
      </c:catAx>
      <c:valAx>
        <c:axId val="125981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věcí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589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Pom_tabulky_grafy!$A$22:$A$32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Pom_tabulky_grafy!$H$22:$H$32</c:f>
              <c:numCache>
                <c:formatCode>0</c:formatCode>
                <c:ptCount val="11"/>
                <c:pt idx="0">
                  <c:v>213.5011529592621</c:v>
                </c:pt>
                <c:pt idx="1">
                  <c:v>103.50883838383839</c:v>
                </c:pt>
                <c:pt idx="2">
                  <c:v>134.10789844851902</c:v>
                </c:pt>
                <c:pt idx="3">
                  <c:v>124.78757515030061</c:v>
                </c:pt>
                <c:pt idx="4">
                  <c:v>154.22535211267606</c:v>
                </c:pt>
                <c:pt idx="5">
                  <c:v>136.29918337045285</c:v>
                </c:pt>
                <c:pt idx="6">
                  <c:v>126.54727793696274</c:v>
                </c:pt>
                <c:pt idx="7">
                  <c:v>118.26</c:v>
                </c:pt>
                <c:pt idx="8">
                  <c:v>144.38655841226884</c:v>
                </c:pt>
                <c:pt idx="9">
                  <c:v>151.82840758711953</c:v>
                </c:pt>
                <c:pt idx="10">
                  <c:v>124.82555780933062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0C-450D-A789-8C5E3ADF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1648"/>
        <c:axId val="126017536"/>
      </c:lineChart>
      <c:catAx>
        <c:axId val="1260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017536"/>
        <c:crosses val="autoZero"/>
        <c:auto val="1"/>
        <c:lblAlgn val="ctr"/>
        <c:lblOffset val="100"/>
        <c:noMultiLvlLbl val="0"/>
      </c:catAx>
      <c:valAx>
        <c:axId val="12601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60116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Opatrovnická agenda- délka řízení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Pom_tabulky_grafy!$B$36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Pom_tabulky_grafy!$A$38:$A$47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Pom_tabulky_grafy!$B$38:$B$47</c:f>
              <c:numCache>
                <c:formatCode>0</c:formatCode>
                <c:ptCount val="10"/>
                <c:pt idx="0">
                  <c:v>79.859780000000001</c:v>
                </c:pt>
                <c:pt idx="1">
                  <c:v>96.507059999999996</c:v>
                </c:pt>
                <c:pt idx="2">
                  <c:v>78.91046</c:v>
                </c:pt>
                <c:pt idx="3">
                  <c:v>88.568449999999999</c:v>
                </c:pt>
                <c:pt idx="4">
                  <c:v>103.82989999999999</c:v>
                </c:pt>
                <c:pt idx="5">
                  <c:v>78.310929999999999</c:v>
                </c:pt>
                <c:pt idx="6">
                  <c:v>91.204570000000004</c:v>
                </c:pt>
                <c:pt idx="7">
                  <c:v>137.72229999999999</c:v>
                </c:pt>
                <c:pt idx="8">
                  <c:v>98.084879999999998</c:v>
                </c:pt>
                <c:pt idx="9">
                  <c:v>105.87390000000001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FD-41CC-BFF3-B92031269D23}"/>
            </c:ext>
          </c:extLst>
        </c:ser>
        <c:ser>
          <c:idx val="1"/>
          <c:order val="1"/>
          <c:tx>
            <c:strRef>
              <c:f>Pom_tabulky_grafy!$C$36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Pom_tabulky_grafy!$A$38:$A$47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Pom_tabulky_grafy!$C$38:$C$47</c:f>
              <c:numCache>
                <c:formatCode>0</c:formatCode>
                <c:ptCount val="10"/>
                <c:pt idx="0">
                  <c:v>50</c:v>
                </c:pt>
                <c:pt idx="1">
                  <c:v>54</c:v>
                </c:pt>
                <c:pt idx="2">
                  <c:v>55</c:v>
                </c:pt>
                <c:pt idx="3">
                  <c:v>62.5</c:v>
                </c:pt>
                <c:pt idx="4">
                  <c:v>74</c:v>
                </c:pt>
                <c:pt idx="5">
                  <c:v>52</c:v>
                </c:pt>
                <c:pt idx="6">
                  <c:v>48</c:v>
                </c:pt>
                <c:pt idx="7">
                  <c:v>64</c:v>
                </c:pt>
                <c:pt idx="8">
                  <c:v>49</c:v>
                </c:pt>
                <c:pt idx="9">
                  <c:v>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FD-41CC-BFF3-B92031269D23}"/>
            </c:ext>
          </c:extLst>
        </c:ser>
        <c:ser>
          <c:idx val="2"/>
          <c:order val="2"/>
          <c:tx>
            <c:strRef>
              <c:f>Pom_tabulky_grafy!$D$36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Pom_tabulky_grafy!$A$38:$A$47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Pom_tabulky_grafy!$D$38:$D$47</c:f>
              <c:numCache>
                <c:formatCode>0</c:formatCode>
                <c:ptCount val="10"/>
                <c:pt idx="0">
                  <c:v>167</c:v>
                </c:pt>
                <c:pt idx="1">
                  <c:v>230</c:v>
                </c:pt>
                <c:pt idx="2">
                  <c:v>161</c:v>
                </c:pt>
                <c:pt idx="3">
                  <c:v>169</c:v>
                </c:pt>
                <c:pt idx="4">
                  <c:v>203</c:v>
                </c:pt>
                <c:pt idx="5">
                  <c:v>152</c:v>
                </c:pt>
                <c:pt idx="6">
                  <c:v>231</c:v>
                </c:pt>
                <c:pt idx="7">
                  <c:v>341</c:v>
                </c:pt>
                <c:pt idx="8">
                  <c:v>260</c:v>
                </c:pt>
                <c:pt idx="9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FD-41CC-BFF3-B9203126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55552"/>
        <c:axId val="126057088"/>
      </c:lineChart>
      <c:catAx>
        <c:axId val="1260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057088"/>
        <c:crosses val="autoZero"/>
        <c:auto val="1"/>
        <c:lblAlgn val="ctr"/>
        <c:lblOffset val="100"/>
        <c:noMultiLvlLbl val="0"/>
      </c:catAx>
      <c:valAx>
        <c:axId val="12605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605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Opatrovnická agenda- 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Pom_tabulky_grafy!$E$36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Pom_tabulky_grafy!$A$37:$A$47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Pom_tabulky_grafy!$E$37:$E$47</c:f>
              <c:numCache>
                <c:formatCode>General</c:formatCode>
                <c:ptCount val="11"/>
                <c:pt idx="0">
                  <c:v>806</c:v>
                </c:pt>
                <c:pt idx="1">
                  <c:v>813</c:v>
                </c:pt>
                <c:pt idx="2">
                  <c:v>854</c:v>
                </c:pt>
                <c:pt idx="3">
                  <c:v>848</c:v>
                </c:pt>
                <c:pt idx="4">
                  <c:v>861</c:v>
                </c:pt>
                <c:pt idx="5">
                  <c:v>888</c:v>
                </c:pt>
                <c:pt idx="6">
                  <c:v>1248</c:v>
                </c:pt>
                <c:pt idx="7">
                  <c:v>1197</c:v>
                </c:pt>
                <c:pt idx="8">
                  <c:v>1314</c:v>
                </c:pt>
                <c:pt idx="9">
                  <c:v>874</c:v>
                </c:pt>
                <c:pt idx="10">
                  <c:v>1019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2C-4CCD-A45C-869C0DB6DBEA}"/>
            </c:ext>
          </c:extLst>
        </c:ser>
        <c:ser>
          <c:idx val="4"/>
          <c:order val="1"/>
          <c:tx>
            <c:strRef>
              <c:f>Pom_tabulky_grafy!$F$36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Pom_tabulky_grafy!$A$37:$A$47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Pom_tabulky_grafy!$F$37:$F$47</c:f>
              <c:numCache>
                <c:formatCode>General</c:formatCode>
                <c:ptCount val="11"/>
                <c:pt idx="0">
                  <c:v>870</c:v>
                </c:pt>
                <c:pt idx="1">
                  <c:v>845</c:v>
                </c:pt>
                <c:pt idx="2">
                  <c:v>832</c:v>
                </c:pt>
                <c:pt idx="3">
                  <c:v>859</c:v>
                </c:pt>
                <c:pt idx="4">
                  <c:v>896</c:v>
                </c:pt>
                <c:pt idx="5">
                  <c:v>874</c:v>
                </c:pt>
                <c:pt idx="6">
                  <c:v>1100</c:v>
                </c:pt>
                <c:pt idx="7">
                  <c:v>1207</c:v>
                </c:pt>
                <c:pt idx="8">
                  <c:v>1375</c:v>
                </c:pt>
                <c:pt idx="9">
                  <c:v>910</c:v>
                </c:pt>
                <c:pt idx="10">
                  <c:v>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2C-4CCD-A45C-869C0DB6DBEA}"/>
            </c:ext>
          </c:extLst>
        </c:ser>
        <c:ser>
          <c:idx val="5"/>
          <c:order val="2"/>
          <c:tx>
            <c:strRef>
              <c:f>Pom_tabulky_grafy!$G$36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Pom_tabulky_grafy!$A$37:$A$47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Pom_tabulky_grafy!$G$37:$G$47</c:f>
              <c:numCache>
                <c:formatCode>General</c:formatCode>
                <c:ptCount val="11"/>
                <c:pt idx="0">
                  <c:v>226</c:v>
                </c:pt>
                <c:pt idx="1">
                  <c:v>194</c:v>
                </c:pt>
                <c:pt idx="2">
                  <c:v>216</c:v>
                </c:pt>
                <c:pt idx="3">
                  <c:v>205</c:v>
                </c:pt>
                <c:pt idx="4">
                  <c:v>170</c:v>
                </c:pt>
                <c:pt idx="5">
                  <c:v>184</c:v>
                </c:pt>
                <c:pt idx="6">
                  <c:v>332</c:v>
                </c:pt>
                <c:pt idx="7">
                  <c:v>322</c:v>
                </c:pt>
                <c:pt idx="8">
                  <c:v>261</c:v>
                </c:pt>
                <c:pt idx="9">
                  <c:v>225</c:v>
                </c:pt>
                <c:pt idx="10">
                  <c:v>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2C-4CCD-A45C-869C0DB6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87264"/>
        <c:axId val="126588800"/>
      </c:lineChart>
      <c:catAx>
        <c:axId val="1265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588800"/>
        <c:crosses val="autoZero"/>
        <c:auto val="1"/>
        <c:lblAlgn val="ctr"/>
        <c:lblOffset val="100"/>
        <c:noMultiLvlLbl val="0"/>
      </c:catAx>
      <c:valAx>
        <c:axId val="12658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658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Pom_tabulky_grafy!$A$37:$A$47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Pom_tabulky_grafy!$H$37:$H$47</c:f>
              <c:numCache>
                <c:formatCode>0</c:formatCode>
                <c:ptCount val="11"/>
                <c:pt idx="0">
                  <c:v>94.81609195402298</c:v>
                </c:pt>
                <c:pt idx="1">
                  <c:v>83.798816568047329</c:v>
                </c:pt>
                <c:pt idx="2">
                  <c:v>94.759615384615387</c:v>
                </c:pt>
                <c:pt idx="3">
                  <c:v>87.10710128055878</c:v>
                </c:pt>
                <c:pt idx="4">
                  <c:v>69.252232142857139</c:v>
                </c:pt>
                <c:pt idx="5">
                  <c:v>76.84210526315789</c:v>
                </c:pt>
                <c:pt idx="6">
                  <c:v>110.16363636363636</c:v>
                </c:pt>
                <c:pt idx="7">
                  <c:v>97.373653686826842</c:v>
                </c:pt>
                <c:pt idx="8">
                  <c:v>69.283636363636361</c:v>
                </c:pt>
                <c:pt idx="9">
                  <c:v>90.247252747252745</c:v>
                </c:pt>
                <c:pt idx="10">
                  <c:v>89.969939879759522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FE-4E29-9F28-E1BF0279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27840"/>
        <c:axId val="126629376"/>
      </c:lineChart>
      <c:catAx>
        <c:axId val="1266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629376"/>
        <c:crosses val="autoZero"/>
        <c:auto val="1"/>
        <c:lblAlgn val="ctr"/>
        <c:lblOffset val="100"/>
        <c:noMultiLvlLbl val="0"/>
      </c:catAx>
      <c:valAx>
        <c:axId val="12662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662784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- 2018'!$C$6:$D$6</c:f>
              <c:numCache>
                <c:formatCode>#,##0</c:formatCode>
                <c:ptCount val="2"/>
                <c:pt idx="0">
                  <c:v>624</c:v>
                </c:pt>
                <c:pt idx="1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1-4FB2-87D9-EEC313375215}"/>
            </c:ext>
          </c:extLst>
        </c:ser>
        <c:ser>
          <c:idx val="1"/>
          <c:order val="1"/>
          <c:tx>
            <c:strRef>
              <c:f>'Výsl. KS trest - 2018'!$B$7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- 2018'!$C$7:$D$7</c:f>
              <c:numCache>
                <c:formatCode>#,##0</c:formatCode>
                <c:ptCount val="2"/>
                <c:pt idx="0">
                  <c:v>364</c:v>
                </c:pt>
                <c:pt idx="1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A1-4FB2-87D9-EEC313375215}"/>
            </c:ext>
          </c:extLst>
        </c:ser>
        <c:ser>
          <c:idx val="2"/>
          <c:order val="2"/>
          <c:tx>
            <c:strRef>
              <c:f>'Výsl. KS trest - 2018'!$B$8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- 2018'!$C$8:$D$8</c:f>
              <c:numCache>
                <c:formatCode>#,##0</c:formatCode>
                <c:ptCount val="2"/>
                <c:pt idx="0">
                  <c:v>1392</c:v>
                </c:pt>
                <c:pt idx="1">
                  <c:v>1229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A1-4FB2-87D9-EEC313375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8942080"/>
        <c:axId val="108943616"/>
      </c:barChart>
      <c:catAx>
        <c:axId val="10894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8943616"/>
        <c:crosses val="autoZero"/>
        <c:auto val="1"/>
        <c:lblAlgn val="ctr"/>
        <c:lblOffset val="100"/>
        <c:noMultiLvlLbl val="0"/>
      </c:catAx>
      <c:valAx>
        <c:axId val="10894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94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- 2018'!$C$9:$D$9</c:f>
              <c:numCache>
                <c:formatCode>#,##0.00</c:formatCode>
                <c:ptCount val="2"/>
                <c:pt idx="0">
                  <c:v>66.515839999999997</c:v>
                </c:pt>
                <c:pt idx="1">
                  <c:v>72.81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A-4778-917A-5104A6418732}"/>
            </c:ext>
          </c:extLst>
        </c:ser>
        <c:ser>
          <c:idx val="1"/>
          <c:order val="1"/>
          <c:tx>
            <c:strRef>
              <c:f>'Výsl. KS trest - 2018'!$B$10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- 2018'!$C$10:$D$10</c:f>
              <c:numCache>
                <c:formatCode>#,##0.00</c:formatCode>
                <c:ptCount val="2"/>
                <c:pt idx="0">
                  <c:v>48.275860000000002</c:v>
                </c:pt>
                <c:pt idx="1">
                  <c:v>50.01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A-4778-917A-5104A6418732}"/>
            </c:ext>
          </c:extLst>
        </c:ser>
        <c:ser>
          <c:idx val="2"/>
          <c:order val="2"/>
          <c:tx>
            <c:strRef>
              <c:f>'Výsl. KS trest - 2018'!$B$11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- 2018'!$C$11:$D$11</c:f>
              <c:numCache>
                <c:formatCode>#,##0.00</c:formatCode>
                <c:ptCount val="2"/>
                <c:pt idx="0">
                  <c:v>32.111093796223997</c:v>
                </c:pt>
                <c:pt idx="1">
                  <c:v>36.412281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9A-4778-917A-5104A64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963712"/>
        <c:axId val="126965248"/>
      </c:barChart>
      <c:catAx>
        <c:axId val="12696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965248"/>
        <c:crosses val="autoZero"/>
        <c:auto val="1"/>
        <c:lblAlgn val="ctr"/>
        <c:lblOffset val="100"/>
        <c:noMultiLvlLbl val="0"/>
      </c:catAx>
      <c:valAx>
        <c:axId val="126965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26963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- 2018'!$C$16:$D$16</c:f>
              <c:numCache>
                <c:formatCode>#,##0</c:formatCode>
                <c:ptCount val="2"/>
                <c:pt idx="0">
                  <c:v>200.81314878892732</c:v>
                </c:pt>
                <c:pt idx="1">
                  <c:v>226.94758064516131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8-4BCD-B585-442577B9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983168"/>
        <c:axId val="127005440"/>
      </c:barChart>
      <c:catAx>
        <c:axId val="12698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7005440"/>
        <c:crosses val="autoZero"/>
        <c:auto val="1"/>
        <c:lblAlgn val="ctr"/>
        <c:lblOffset val="100"/>
        <c:noMultiLvlLbl val="0"/>
      </c:catAx>
      <c:valAx>
        <c:axId val="127005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6983168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Míra odsouzení,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- 2018'!$A$18</c:f>
              <c:strCache>
                <c:ptCount val="1"/>
                <c:pt idx="0">
                  <c:v>Míra odsouzení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- 2018'!$C$18:$D$18</c:f>
              <c:numCache>
                <c:formatCode>#,##0.00</c:formatCode>
                <c:ptCount val="2"/>
                <c:pt idx="0">
                  <c:v>75.61</c:v>
                </c:pt>
                <c:pt idx="1">
                  <c:v>84.36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7-49A7-8C81-E133B57E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703488"/>
        <c:axId val="126705024"/>
      </c:barChart>
      <c:catAx>
        <c:axId val="12670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05024"/>
        <c:crosses val="autoZero"/>
        <c:auto val="1"/>
        <c:lblAlgn val="ctr"/>
        <c:lblOffset val="100"/>
        <c:noMultiLvlLbl val="0"/>
      </c:catAx>
      <c:valAx>
        <c:axId val="126705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26703488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- 2018'!$H$6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- 2018'!$I$6:$J$6</c:f>
              <c:numCache>
                <c:formatCode>#,##0</c:formatCode>
                <c:ptCount val="2"/>
                <c:pt idx="0">
                  <c:v>39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06-4C7A-A5F7-48B2DF6D7EAA}"/>
            </c:ext>
          </c:extLst>
        </c:ser>
        <c:ser>
          <c:idx val="1"/>
          <c:order val="1"/>
          <c:tx>
            <c:strRef>
              <c:f>'Výsl. KS trest - 2018'!$H$7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- 2018'!$I$7:$J$7</c:f>
              <c:numCache>
                <c:formatCode>#,##0</c:formatCode>
                <c:ptCount val="2"/>
                <c:pt idx="0">
                  <c:v>28</c:v>
                </c:pt>
                <c:pt idx="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06-4C7A-A5F7-48B2DF6D7EAA}"/>
            </c:ext>
          </c:extLst>
        </c:ser>
        <c:ser>
          <c:idx val="2"/>
          <c:order val="2"/>
          <c:tx>
            <c:strRef>
              <c:f>'Výsl. KS trest - 2018'!$H$8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- 2018'!$I$8:$J$8</c:f>
              <c:numCache>
                <c:formatCode>#,##0</c:formatCode>
                <c:ptCount val="2"/>
                <c:pt idx="0">
                  <c:v>64</c:v>
                </c:pt>
                <c:pt idx="1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06-4C7A-A5F7-48B2DF6D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759296"/>
        <c:axId val="126760832"/>
      </c:barChart>
      <c:catAx>
        <c:axId val="12675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60832"/>
        <c:crosses val="autoZero"/>
        <c:auto val="1"/>
        <c:lblAlgn val="ctr"/>
        <c:lblOffset val="100"/>
        <c:noMultiLvlLbl val="0"/>
      </c:catAx>
      <c:valAx>
        <c:axId val="12676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6759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- 2018'!$H$13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- 2018'!$I$13:$J$13</c:f>
              <c:numCache>
                <c:formatCode>#,##0</c:formatCode>
                <c:ptCount val="2"/>
                <c:pt idx="0">
                  <c:v>22.757085020242915</c:v>
                </c:pt>
                <c:pt idx="1">
                  <c:v>24.446254071661237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F-4416-B619-80285EF4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795136"/>
        <c:axId val="126809216"/>
      </c:barChart>
      <c:catAx>
        <c:axId val="12679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809216"/>
        <c:crosses val="autoZero"/>
        <c:auto val="1"/>
        <c:lblAlgn val="ctr"/>
        <c:lblOffset val="100"/>
        <c:noMultiLvlLbl val="0"/>
      </c:catAx>
      <c:valAx>
        <c:axId val="1268092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6795136"/>
        <c:crosses val="autoZero"/>
        <c:crossBetween val="between"/>
      </c:valAx>
    </c:plotArea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Pom_tabulky_grafy_KS!$B$17:$B$27</c:f>
              <c:numCache>
                <c:formatCode>General</c:formatCode>
                <c:ptCount val="11"/>
                <c:pt idx="0">
                  <c:v>323</c:v>
                </c:pt>
                <c:pt idx="1">
                  <c:v>431</c:v>
                </c:pt>
                <c:pt idx="2">
                  <c:v>435</c:v>
                </c:pt>
                <c:pt idx="3">
                  <c:v>596</c:v>
                </c:pt>
                <c:pt idx="4">
                  <c:v>525</c:v>
                </c:pt>
                <c:pt idx="5">
                  <c:v>474</c:v>
                </c:pt>
                <c:pt idx="6">
                  <c:v>474</c:v>
                </c:pt>
                <c:pt idx="7">
                  <c:v>484</c:v>
                </c:pt>
                <c:pt idx="8">
                  <c:v>394</c:v>
                </c:pt>
                <c:pt idx="9">
                  <c:v>519</c:v>
                </c:pt>
                <c:pt idx="10">
                  <c:v>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AE-45D1-BCB2-CB612F175F9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Pom_tabulky_grafy_KS!$C$17:$C$27</c:f>
              <c:numCache>
                <c:formatCode>General</c:formatCode>
                <c:ptCount val="11"/>
                <c:pt idx="0">
                  <c:v>208</c:v>
                </c:pt>
                <c:pt idx="1">
                  <c:v>334</c:v>
                </c:pt>
                <c:pt idx="2">
                  <c:v>256</c:v>
                </c:pt>
                <c:pt idx="3">
                  <c:v>265</c:v>
                </c:pt>
                <c:pt idx="4">
                  <c:v>211</c:v>
                </c:pt>
                <c:pt idx="5">
                  <c:v>244</c:v>
                </c:pt>
                <c:pt idx="6">
                  <c:v>221</c:v>
                </c:pt>
                <c:pt idx="7">
                  <c:v>209</c:v>
                </c:pt>
                <c:pt idx="8">
                  <c:v>282</c:v>
                </c:pt>
                <c:pt idx="9">
                  <c:v>397</c:v>
                </c:pt>
                <c:pt idx="10">
                  <c:v>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AE-45D1-BCB2-CB612F175F9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Pom_tabulky_grafy_KS!$D$17:$D$27</c:f>
              <c:numCache>
                <c:formatCode>General</c:formatCode>
                <c:ptCount val="11"/>
                <c:pt idx="0">
                  <c:v>673</c:v>
                </c:pt>
                <c:pt idx="1">
                  <c:v>857</c:v>
                </c:pt>
                <c:pt idx="2">
                  <c:v>1125</c:v>
                </c:pt>
                <c:pt idx="3">
                  <c:v>1716</c:v>
                </c:pt>
                <c:pt idx="4">
                  <c:v>1481</c:v>
                </c:pt>
                <c:pt idx="5">
                  <c:v>1490</c:v>
                </c:pt>
                <c:pt idx="6">
                  <c:v>1674</c:v>
                </c:pt>
                <c:pt idx="7">
                  <c:v>1123</c:v>
                </c:pt>
                <c:pt idx="8">
                  <c:v>904</c:v>
                </c:pt>
                <c:pt idx="9">
                  <c:v>952</c:v>
                </c:pt>
                <c:pt idx="10">
                  <c:v>1392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AE-45D1-BCB2-CB612F17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6192"/>
        <c:axId val="126870272"/>
      </c:lineChart>
      <c:catAx>
        <c:axId val="1268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870272"/>
        <c:crosses val="autoZero"/>
        <c:auto val="1"/>
        <c:lblAlgn val="ctr"/>
        <c:lblOffset val="100"/>
        <c:noMultiLvlLbl val="0"/>
      </c:catAx>
      <c:valAx>
        <c:axId val="126870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685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Pom_tabulky_grafy_KS!$E$17:$E$27</c:f>
              <c:numCache>
                <c:formatCode>General</c:formatCode>
                <c:ptCount val="11"/>
                <c:pt idx="0">
                  <c:v>306</c:v>
                </c:pt>
                <c:pt idx="1">
                  <c:v>314</c:v>
                </c:pt>
                <c:pt idx="2">
                  <c:v>282</c:v>
                </c:pt>
                <c:pt idx="3">
                  <c:v>275</c:v>
                </c:pt>
                <c:pt idx="4">
                  <c:v>290</c:v>
                </c:pt>
                <c:pt idx="5">
                  <c:v>304</c:v>
                </c:pt>
                <c:pt idx="6">
                  <c:v>315</c:v>
                </c:pt>
                <c:pt idx="7">
                  <c:v>340</c:v>
                </c:pt>
                <c:pt idx="8">
                  <c:v>292</c:v>
                </c:pt>
                <c:pt idx="9">
                  <c:v>266</c:v>
                </c:pt>
                <c:pt idx="10">
                  <c:v>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0E-478F-A64F-5D98C2F3B4D3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Pom_tabulky_grafy_KS!$F$17:$F$27</c:f>
              <c:numCache>
                <c:formatCode>General</c:formatCode>
                <c:ptCount val="11"/>
                <c:pt idx="0">
                  <c:v>293</c:v>
                </c:pt>
                <c:pt idx="1">
                  <c:v>338</c:v>
                </c:pt>
                <c:pt idx="2">
                  <c:v>302</c:v>
                </c:pt>
                <c:pt idx="3">
                  <c:v>301</c:v>
                </c:pt>
                <c:pt idx="4">
                  <c:v>270</c:v>
                </c:pt>
                <c:pt idx="5">
                  <c:v>293</c:v>
                </c:pt>
                <c:pt idx="6">
                  <c:v>309</c:v>
                </c:pt>
                <c:pt idx="7">
                  <c:v>310</c:v>
                </c:pt>
                <c:pt idx="8">
                  <c:v>318</c:v>
                </c:pt>
                <c:pt idx="9">
                  <c:v>284</c:v>
                </c:pt>
                <c:pt idx="10">
                  <c:v>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E-478F-A64F-5D98C2F3B4D3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Pom_tabulky_grafy_KS!$G$17:$G$27</c:f>
              <c:numCache>
                <c:formatCode>General</c:formatCode>
                <c:ptCount val="11"/>
                <c:pt idx="0">
                  <c:v>198</c:v>
                </c:pt>
                <c:pt idx="1">
                  <c:v>171</c:v>
                </c:pt>
                <c:pt idx="2">
                  <c:v>150</c:v>
                </c:pt>
                <c:pt idx="3">
                  <c:v>123</c:v>
                </c:pt>
                <c:pt idx="4">
                  <c:v>142</c:v>
                </c:pt>
                <c:pt idx="5">
                  <c:v>153</c:v>
                </c:pt>
                <c:pt idx="6">
                  <c:v>159</c:v>
                </c:pt>
                <c:pt idx="7">
                  <c:v>189</c:v>
                </c:pt>
                <c:pt idx="8">
                  <c:v>165</c:v>
                </c:pt>
                <c:pt idx="9">
                  <c:v>147</c:v>
                </c:pt>
                <c:pt idx="10">
                  <c:v>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0E-478F-A64F-5D98C2F3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14176"/>
        <c:axId val="127328256"/>
      </c:lineChart>
      <c:catAx>
        <c:axId val="127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28256"/>
        <c:crosses val="autoZero"/>
        <c:auto val="1"/>
        <c:lblAlgn val="ctr"/>
        <c:lblOffset val="100"/>
        <c:noMultiLvlLbl val="0"/>
      </c:catAx>
      <c:valAx>
        <c:axId val="12732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31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Pom_tabulky_grafy_KS!$H$17:$H$27</c:f>
              <c:numCache>
                <c:formatCode>0</c:formatCode>
                <c:ptCount val="11"/>
                <c:pt idx="0">
                  <c:v>246.65529010238907</c:v>
                </c:pt>
                <c:pt idx="1">
                  <c:v>184.65976331360949</c:v>
                </c:pt>
                <c:pt idx="2">
                  <c:v>181.29139072847681</c:v>
                </c:pt>
                <c:pt idx="3">
                  <c:v>149.15282392026577</c:v>
                </c:pt>
                <c:pt idx="4">
                  <c:v>191.96296296296296</c:v>
                </c:pt>
                <c:pt idx="5">
                  <c:v>190.59726962457339</c:v>
                </c:pt>
                <c:pt idx="6">
                  <c:v>187.81553398058253</c:v>
                </c:pt>
                <c:pt idx="7">
                  <c:v>222.5322580645161</c:v>
                </c:pt>
                <c:pt idx="8">
                  <c:v>189.38679245283018</c:v>
                </c:pt>
                <c:pt idx="9">
                  <c:v>188.92605633802816</c:v>
                </c:pt>
                <c:pt idx="10">
                  <c:v>200.81314878892732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F0-4A72-8D69-A8A775CC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54368"/>
        <c:axId val="127355904"/>
      </c:lineChart>
      <c:catAx>
        <c:axId val="127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355904"/>
        <c:crosses val="autoZero"/>
        <c:auto val="1"/>
        <c:lblAlgn val="ctr"/>
        <c:lblOffset val="100"/>
        <c:noMultiLvlLbl val="0"/>
      </c:catAx>
      <c:valAx>
        <c:axId val="12735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735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Odvolací</a:t>
            </a:r>
            <a:r>
              <a:rPr lang="cs-CZ" sz="1400" baseline="0"/>
              <a:t> trestní agenda 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Pom_tabulky_grafy_KS!$B$32:$B$42</c:f>
              <c:numCache>
                <c:formatCode>0</c:formatCode>
                <c:ptCount val="11"/>
                <c:pt idx="0">
                  <c:v>47.288290000000003</c:v>
                </c:pt>
                <c:pt idx="1">
                  <c:v>46.51831</c:v>
                </c:pt>
                <c:pt idx="2">
                  <c:v>44.527209999999997</c:v>
                </c:pt>
                <c:pt idx="3">
                  <c:v>43.881920000000001</c:v>
                </c:pt>
                <c:pt idx="4">
                  <c:v>41.125770000000003</c:v>
                </c:pt>
                <c:pt idx="5">
                  <c:v>38.185720000000003</c:v>
                </c:pt>
                <c:pt idx="6">
                  <c:v>40.97016</c:v>
                </c:pt>
                <c:pt idx="7">
                  <c:v>40.093989999999998</c:v>
                </c:pt>
                <c:pt idx="8">
                  <c:v>42.156799999999997</c:v>
                </c:pt>
                <c:pt idx="9">
                  <c:v>43.778829999999999</c:v>
                </c:pt>
                <c:pt idx="10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39-43DC-9B6E-E250A997FBF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Pom_tabulky_grafy_KS!$C$32:$C$42</c:f>
              <c:numCache>
                <c:formatCode>0</c:formatCode>
                <c:ptCount val="11"/>
                <c:pt idx="0">
                  <c:v>28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39-43DC-9B6E-E250A997FBF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Pom_tabulky_grafy_KS!$D$32:$D$42</c:f>
              <c:numCache>
                <c:formatCode>0</c:formatCode>
                <c:ptCount val="11"/>
                <c:pt idx="0">
                  <c:v>82</c:v>
                </c:pt>
                <c:pt idx="1">
                  <c:v>78</c:v>
                </c:pt>
                <c:pt idx="2">
                  <c:v>70</c:v>
                </c:pt>
                <c:pt idx="3">
                  <c:v>81</c:v>
                </c:pt>
                <c:pt idx="4">
                  <c:v>68</c:v>
                </c:pt>
                <c:pt idx="5">
                  <c:v>70</c:v>
                </c:pt>
                <c:pt idx="6">
                  <c:v>70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39-43DC-9B6E-E250A997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15040"/>
        <c:axId val="127416576"/>
      </c:lineChart>
      <c:catAx>
        <c:axId val="12741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416576"/>
        <c:crosses val="autoZero"/>
        <c:auto val="1"/>
        <c:lblAlgn val="ctr"/>
        <c:lblOffset val="100"/>
        <c:noMultiLvlLbl val="0"/>
      </c:catAx>
      <c:valAx>
        <c:axId val="12741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741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Odvolací trestní agenda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Pom_tabulky_grafy_KS!$E$32:$E$42</c:f>
              <c:numCache>
                <c:formatCode>0</c:formatCode>
                <c:ptCount val="11"/>
                <c:pt idx="0">
                  <c:v>4338</c:v>
                </c:pt>
                <c:pt idx="1">
                  <c:v>4296</c:v>
                </c:pt>
                <c:pt idx="2">
                  <c:v>4465</c:v>
                </c:pt>
                <c:pt idx="3">
                  <c:v>4390</c:v>
                </c:pt>
                <c:pt idx="4">
                  <c:v>4420</c:v>
                </c:pt>
                <c:pt idx="5">
                  <c:v>3745</c:v>
                </c:pt>
                <c:pt idx="6">
                  <c:v>4127</c:v>
                </c:pt>
                <c:pt idx="7">
                  <c:v>4098</c:v>
                </c:pt>
                <c:pt idx="8">
                  <c:v>4044</c:v>
                </c:pt>
                <c:pt idx="9">
                  <c:v>4062</c:v>
                </c:pt>
                <c:pt idx="10">
                  <c:v>3755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E-4796-B68D-A11541B2DFEE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Pom_tabulky_grafy_KS!$F$32:$F$42</c:f>
              <c:numCache>
                <c:formatCode>0</c:formatCode>
                <c:ptCount val="11"/>
                <c:pt idx="0">
                  <c:v>4289</c:v>
                </c:pt>
                <c:pt idx="1">
                  <c:v>4306</c:v>
                </c:pt>
                <c:pt idx="2">
                  <c:v>4450</c:v>
                </c:pt>
                <c:pt idx="3">
                  <c:v>4420</c:v>
                </c:pt>
                <c:pt idx="4">
                  <c:v>4448</c:v>
                </c:pt>
                <c:pt idx="5">
                  <c:v>3788</c:v>
                </c:pt>
                <c:pt idx="6">
                  <c:v>4049</c:v>
                </c:pt>
                <c:pt idx="7">
                  <c:v>4079</c:v>
                </c:pt>
                <c:pt idx="8">
                  <c:v>4083</c:v>
                </c:pt>
                <c:pt idx="9">
                  <c:v>4050</c:v>
                </c:pt>
                <c:pt idx="10">
                  <c:v>3705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E-4796-B68D-A11541B2DFEE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Pom_tabulky_grafy_KS!$G$32:$G$42</c:f>
              <c:numCache>
                <c:formatCode>0</c:formatCode>
                <c:ptCount val="11"/>
                <c:pt idx="0">
                  <c:v>216</c:v>
                </c:pt>
                <c:pt idx="1">
                  <c:v>204</c:v>
                </c:pt>
                <c:pt idx="2">
                  <c:v>219</c:v>
                </c:pt>
                <c:pt idx="3">
                  <c:v>186</c:v>
                </c:pt>
                <c:pt idx="4">
                  <c:v>157</c:v>
                </c:pt>
                <c:pt idx="5">
                  <c:v>114</c:v>
                </c:pt>
                <c:pt idx="6">
                  <c:v>191</c:v>
                </c:pt>
                <c:pt idx="7">
                  <c:v>210</c:v>
                </c:pt>
                <c:pt idx="8">
                  <c:v>170</c:v>
                </c:pt>
                <c:pt idx="9">
                  <c:v>181</c:v>
                </c:pt>
                <c:pt idx="10">
                  <c:v>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E-4796-B68D-A11541B2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08768"/>
        <c:axId val="127010304"/>
      </c:lineChart>
      <c:catAx>
        <c:axId val="1270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010304"/>
        <c:crosses val="autoZero"/>
        <c:auto val="1"/>
        <c:lblAlgn val="ctr"/>
        <c:lblOffset val="100"/>
        <c:noMultiLvlLbl val="0"/>
      </c:catAx>
      <c:valAx>
        <c:axId val="127010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700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Odvolací trestní agenda 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Pom_tabulky_grafy_KS!$A$32:$A$42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Pom_tabulky_grafy_KS!$H$32:$H$42</c:f>
              <c:numCache>
                <c:formatCode>0</c:formatCode>
                <c:ptCount val="11"/>
                <c:pt idx="0">
                  <c:v>18.381907204476569</c:v>
                </c:pt>
                <c:pt idx="1">
                  <c:v>17.292150487691593</c:v>
                </c:pt>
                <c:pt idx="2">
                  <c:v>17.962921348314609</c:v>
                </c:pt>
                <c:pt idx="3">
                  <c:v>15.359728506787331</c:v>
                </c:pt>
                <c:pt idx="4">
                  <c:v>12.883318345323742</c:v>
                </c:pt>
                <c:pt idx="5">
                  <c:v>10.984688489968322</c:v>
                </c:pt>
                <c:pt idx="6">
                  <c:v>17.217831563348977</c:v>
                </c:pt>
                <c:pt idx="7">
                  <c:v>18.791370433929885</c:v>
                </c:pt>
                <c:pt idx="8">
                  <c:v>15.197158951751165</c:v>
                </c:pt>
                <c:pt idx="9">
                  <c:v>16.312345679012346</c:v>
                </c:pt>
                <c:pt idx="10">
                  <c:v>22.757085020242915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6B-4987-BDC6-BABB84C1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57280"/>
        <c:axId val="127059072"/>
      </c:lineChart>
      <c:catAx>
        <c:axId val="127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059072"/>
        <c:crosses val="autoZero"/>
        <c:auto val="1"/>
        <c:lblAlgn val="ctr"/>
        <c:lblOffset val="100"/>
        <c:noMultiLvlLbl val="0"/>
      </c:catAx>
      <c:valAx>
        <c:axId val="12705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705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- 2018'!$C$6:$D$6</c:f>
              <c:numCache>
                <c:formatCode>#,##0</c:formatCode>
                <c:ptCount val="2"/>
                <c:pt idx="0">
                  <c:v>822</c:v>
                </c:pt>
                <c:pt idx="1">
                  <c:v>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D6-4F3D-843A-50F3151B86D1}"/>
            </c:ext>
          </c:extLst>
        </c:ser>
        <c:ser>
          <c:idx val="1"/>
          <c:order val="1"/>
          <c:tx>
            <c:strRef>
              <c:f>'Výsl. KS civil - 2018'!$B$7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- 2018'!$C$7:$D$7</c:f>
              <c:numCache>
                <c:formatCode>#,##0</c:formatCode>
                <c:ptCount val="2"/>
                <c:pt idx="0">
                  <c:v>426</c:v>
                </c:pt>
                <c:pt idx="1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D6-4F3D-843A-50F3151B86D1}"/>
            </c:ext>
          </c:extLst>
        </c:ser>
        <c:ser>
          <c:idx val="2"/>
          <c:order val="2"/>
          <c:tx>
            <c:strRef>
              <c:f>'Výsl. KS civil - 2018'!$B$8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- 2018'!$C$8:$D$8</c:f>
              <c:numCache>
                <c:formatCode>#,##0</c:formatCode>
                <c:ptCount val="2"/>
                <c:pt idx="0">
                  <c:v>1958</c:v>
                </c:pt>
                <c:pt idx="1">
                  <c:v>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D6-4F3D-843A-50F3151B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6370176"/>
        <c:axId val="106371712"/>
      </c:barChart>
      <c:catAx>
        <c:axId val="1063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371712"/>
        <c:crosses val="autoZero"/>
        <c:auto val="1"/>
        <c:lblAlgn val="ctr"/>
        <c:lblOffset val="100"/>
        <c:noMultiLvlLbl val="0"/>
      </c:catAx>
      <c:valAx>
        <c:axId val="106371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6370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- 2018'!$C$9:$D$9</c:f>
              <c:numCache>
                <c:formatCode>#,##0.00</c:formatCode>
                <c:ptCount val="2"/>
                <c:pt idx="0">
                  <c:v>42.647060000000003</c:v>
                </c:pt>
                <c:pt idx="1">
                  <c:v>35.020000000000003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1-4F04-99D5-24E1235DC3C0}"/>
            </c:ext>
          </c:extLst>
        </c:ser>
        <c:ser>
          <c:idx val="1"/>
          <c:order val="1"/>
          <c:tx>
            <c:strRef>
              <c:f>'Výsl. KS civil - 2018'!$B$10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- 2018'!$C$10:$D$10</c:f>
              <c:numCache>
                <c:formatCode>#,##0.00</c:formatCode>
                <c:ptCount val="2"/>
                <c:pt idx="0">
                  <c:v>60.86956</c:v>
                </c:pt>
                <c:pt idx="1">
                  <c:v>49.54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71-4F04-99D5-24E1235DC3C0}"/>
            </c:ext>
          </c:extLst>
        </c:ser>
        <c:ser>
          <c:idx val="2"/>
          <c:order val="2"/>
          <c:tx>
            <c:strRef>
              <c:f>'Výsl. KS civil - 2018'!$B$11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- 2018'!$C$11:$D$11</c:f>
              <c:numCache>
                <c:formatCode>#,##0.00</c:formatCode>
                <c:ptCount val="2"/>
                <c:pt idx="0">
                  <c:v>25.959077774936006</c:v>
                </c:pt>
                <c:pt idx="1">
                  <c:v>17.348908000000002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71-4F04-99D5-24E1235D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6422656"/>
        <c:axId val="106424192"/>
      </c:barChart>
      <c:catAx>
        <c:axId val="10642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424192"/>
        <c:crosses val="autoZero"/>
        <c:auto val="1"/>
        <c:lblAlgn val="ctr"/>
        <c:lblOffset val="100"/>
        <c:noMultiLvlLbl val="0"/>
      </c:catAx>
      <c:valAx>
        <c:axId val="1064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06422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- 2018'!$C$16:$D$16</c:f>
              <c:numCache>
                <c:formatCode>#,##0</c:formatCode>
                <c:ptCount val="2"/>
                <c:pt idx="0">
                  <c:v>296.62534435261711</c:v>
                </c:pt>
                <c:pt idx="1">
                  <c:v>204.38981868898188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F-4D21-BE11-C5884B63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245696"/>
        <c:axId val="127247488"/>
      </c:barChart>
      <c:catAx>
        <c:axId val="12724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7247488"/>
        <c:crosses val="autoZero"/>
        <c:auto val="1"/>
        <c:lblAlgn val="ctr"/>
        <c:lblOffset val="100"/>
        <c:noMultiLvlLbl val="0"/>
      </c:catAx>
      <c:valAx>
        <c:axId val="1272474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</a:t>
                </a:r>
                <a:r>
                  <a:rPr lang="cs-CZ" baseline="0"/>
                  <a:t> time</a:t>
                </a:r>
                <a:endParaRPr lang="cs-CZ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72456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- 2018'!$H$6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- 2018'!$I$6:$J$6</c:f>
              <c:numCache>
                <c:formatCode>#,##0</c:formatCode>
                <c:ptCount val="2"/>
                <c:pt idx="0">
                  <c:v>822</c:v>
                </c:pt>
                <c:pt idx="1">
                  <c:v>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07-46E8-B1F4-40883EF8F1DA}"/>
            </c:ext>
          </c:extLst>
        </c:ser>
        <c:ser>
          <c:idx val="1"/>
          <c:order val="1"/>
          <c:tx>
            <c:strRef>
              <c:f>'Výsl. KS civil - 2018'!$H$7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- 2018'!$I$7:$J$7</c:f>
              <c:numCache>
                <c:formatCode>#,##0</c:formatCode>
                <c:ptCount val="2"/>
                <c:pt idx="0">
                  <c:v>426</c:v>
                </c:pt>
                <c:pt idx="1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07-46E8-B1F4-40883EF8F1DA}"/>
            </c:ext>
          </c:extLst>
        </c:ser>
        <c:ser>
          <c:idx val="2"/>
          <c:order val="2"/>
          <c:tx>
            <c:strRef>
              <c:f>'Výsl. KS civil - 2018'!$H$8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- 2018'!$I$8:$J$8</c:f>
              <c:numCache>
                <c:formatCode>#,##0</c:formatCode>
                <c:ptCount val="2"/>
                <c:pt idx="0">
                  <c:v>1958</c:v>
                </c:pt>
                <c:pt idx="1">
                  <c:v>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07-46E8-B1F4-40883EF8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8129280"/>
        <c:axId val="128143360"/>
      </c:barChart>
      <c:catAx>
        <c:axId val="12812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143360"/>
        <c:crosses val="autoZero"/>
        <c:auto val="1"/>
        <c:lblAlgn val="ctr"/>
        <c:lblOffset val="100"/>
        <c:noMultiLvlLbl val="0"/>
      </c:catAx>
      <c:valAx>
        <c:axId val="12814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812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- 2018'!$H$16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- 2018'!$I$16:$J$16</c:f>
              <c:numCache>
                <c:formatCode>#,##0</c:formatCode>
                <c:ptCount val="2"/>
                <c:pt idx="0">
                  <c:v>296.62534435261711</c:v>
                </c:pt>
                <c:pt idx="1">
                  <c:v>204.38981868898188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2-49EC-90C6-91C7EEC4C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8177664"/>
        <c:axId val="128179200"/>
      </c:barChart>
      <c:catAx>
        <c:axId val="12817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179200"/>
        <c:crosses val="autoZero"/>
        <c:auto val="1"/>
        <c:lblAlgn val="ctr"/>
        <c:lblOffset val="100"/>
        <c:noMultiLvlLbl val="0"/>
      </c:catAx>
      <c:valAx>
        <c:axId val="1281792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81776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- 2018'!$H$9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- 2018'!$I$9:$J$9</c:f>
              <c:numCache>
                <c:formatCode>#,##0.00</c:formatCode>
                <c:ptCount val="2"/>
                <c:pt idx="0">
                  <c:v>42.647060000000003</c:v>
                </c:pt>
                <c:pt idx="1">
                  <c:v>35.020000000000003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A-4820-B9BE-3E4105F9D0BA}"/>
            </c:ext>
          </c:extLst>
        </c:ser>
        <c:ser>
          <c:idx val="1"/>
          <c:order val="1"/>
          <c:tx>
            <c:strRef>
              <c:f>'Výsl. KS civil - 2018'!$H$10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- 2018'!$I$10:$J$10</c:f>
              <c:numCache>
                <c:formatCode>#,##0.00</c:formatCode>
                <c:ptCount val="2"/>
                <c:pt idx="0">
                  <c:v>60.86956</c:v>
                </c:pt>
                <c:pt idx="1">
                  <c:v>49.54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0A-4820-B9BE-3E4105F9D0BA}"/>
            </c:ext>
          </c:extLst>
        </c:ser>
        <c:ser>
          <c:idx val="2"/>
          <c:order val="2"/>
          <c:tx>
            <c:strRef>
              <c:f>'Výsl. KS civil - 2018'!$H$11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- 2018'!$I$11:$J$11</c:f>
              <c:numCache>
                <c:formatCode>#,##0.00</c:formatCode>
                <c:ptCount val="2"/>
                <c:pt idx="0">
                  <c:v>25.959077774936006</c:v>
                </c:pt>
                <c:pt idx="1">
                  <c:v>17.348908000000002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0A-4820-B9BE-3E4105F9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8229760"/>
        <c:axId val="128231296"/>
      </c:barChart>
      <c:catAx>
        <c:axId val="12822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231296"/>
        <c:crosses val="autoZero"/>
        <c:auto val="1"/>
        <c:lblAlgn val="ctr"/>
        <c:lblOffset val="100"/>
        <c:noMultiLvlLbl val="0"/>
      </c:catAx>
      <c:valAx>
        <c:axId val="128231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2822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- 2018'!$Q$6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- 2018'!$R$6:$S$6</c:f>
              <c:numCache>
                <c:formatCode>#,##0</c:formatCode>
                <c:ptCount val="2"/>
                <c:pt idx="0">
                  <c:v>81.602599999999995</c:v>
                </c:pt>
                <c:pt idx="1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0D-48FD-AA41-1BF3F677D3E4}"/>
            </c:ext>
          </c:extLst>
        </c:ser>
        <c:ser>
          <c:idx val="1"/>
          <c:order val="1"/>
          <c:tx>
            <c:strRef>
              <c:f>'Výsl. KS civil - 2018'!$Q$7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- 2018'!$R$7:$S$7</c:f>
              <c:numCache>
                <c:formatCode>#,##0</c:formatCode>
                <c:ptCount val="2"/>
                <c:pt idx="0">
                  <c:v>62</c:v>
                </c:pt>
                <c:pt idx="1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0D-48FD-AA41-1BF3F677D3E4}"/>
            </c:ext>
          </c:extLst>
        </c:ser>
        <c:ser>
          <c:idx val="2"/>
          <c:order val="2"/>
          <c:tx>
            <c:strRef>
              <c:f>'Výsl. KS civil - 2018'!$Q$8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- 2018'!$R$8:$S$8</c:f>
              <c:numCache>
                <c:formatCode>#,##0</c:formatCode>
                <c:ptCount val="2"/>
                <c:pt idx="0">
                  <c:v>152</c:v>
                </c:pt>
                <c:pt idx="1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0D-48FD-AA41-1BF3F677D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8291200"/>
        <c:axId val="128292736"/>
      </c:barChart>
      <c:catAx>
        <c:axId val="1282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292736"/>
        <c:crosses val="autoZero"/>
        <c:auto val="1"/>
        <c:lblAlgn val="ctr"/>
        <c:lblOffset val="100"/>
        <c:noMultiLvlLbl val="0"/>
      </c:catAx>
      <c:valAx>
        <c:axId val="12829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8291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- 2018'!$Q$13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- 2018'!$R$13:$S$13</c:f>
              <c:numCache>
                <c:formatCode>#,##0</c:formatCode>
                <c:ptCount val="2"/>
                <c:pt idx="0">
                  <c:v>39.406986774008054</c:v>
                </c:pt>
                <c:pt idx="1">
                  <c:v>68.389557939365147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C-463B-9C73-D2204AB1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8388480"/>
        <c:axId val="128394368"/>
      </c:barChart>
      <c:catAx>
        <c:axId val="1283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394368"/>
        <c:crosses val="autoZero"/>
        <c:auto val="1"/>
        <c:lblAlgn val="ctr"/>
        <c:lblOffset val="100"/>
        <c:noMultiLvlLbl val="0"/>
      </c:catAx>
      <c:valAx>
        <c:axId val="1283943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8388480"/>
        <c:crosses val="autoZero"/>
        <c:crossBetween val="between"/>
      </c:valAx>
    </c:plotArea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Pom_tabulky_grafy_KS!$B$47:$B$57</c:f>
              <c:numCache>
                <c:formatCode>General</c:formatCode>
                <c:ptCount val="11"/>
                <c:pt idx="0">
                  <c:v>219</c:v>
                </c:pt>
                <c:pt idx="1">
                  <c:v>313</c:v>
                </c:pt>
                <c:pt idx="2">
                  <c:v>297</c:v>
                </c:pt>
                <c:pt idx="3">
                  <c:v>382</c:v>
                </c:pt>
                <c:pt idx="4">
                  <c:v>475</c:v>
                </c:pt>
                <c:pt idx="5">
                  <c:v>470</c:v>
                </c:pt>
                <c:pt idx="6">
                  <c:v>367</c:v>
                </c:pt>
                <c:pt idx="7">
                  <c:v>359</c:v>
                </c:pt>
                <c:pt idx="8">
                  <c:v>665</c:v>
                </c:pt>
                <c:pt idx="9">
                  <c:v>651</c:v>
                </c:pt>
                <c:pt idx="10">
                  <c:v>585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70-400E-B5CB-1D3133231A9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Pom_tabulky_grafy_KS!$C$47:$C$57</c:f>
              <c:numCache>
                <c:formatCode>General</c:formatCode>
                <c:ptCount val="11"/>
                <c:pt idx="0">
                  <c:v>160</c:v>
                </c:pt>
                <c:pt idx="1">
                  <c:v>238</c:v>
                </c:pt>
                <c:pt idx="2">
                  <c:v>224</c:v>
                </c:pt>
                <c:pt idx="3">
                  <c:v>287</c:v>
                </c:pt>
                <c:pt idx="4">
                  <c:v>364</c:v>
                </c:pt>
                <c:pt idx="5">
                  <c:v>357</c:v>
                </c:pt>
                <c:pt idx="6">
                  <c:v>235</c:v>
                </c:pt>
                <c:pt idx="7">
                  <c:v>192</c:v>
                </c:pt>
                <c:pt idx="8">
                  <c:v>327</c:v>
                </c:pt>
                <c:pt idx="9">
                  <c:v>475</c:v>
                </c:pt>
                <c:pt idx="10">
                  <c:v>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70-400E-B5CB-1D3133231A9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Pom_tabulky_grafy_KS!$D$47:$D$57</c:f>
              <c:numCache>
                <c:formatCode>General</c:formatCode>
                <c:ptCount val="11"/>
                <c:pt idx="0">
                  <c:v>474</c:v>
                </c:pt>
                <c:pt idx="1">
                  <c:v>677</c:v>
                </c:pt>
                <c:pt idx="2">
                  <c:v>679</c:v>
                </c:pt>
                <c:pt idx="3">
                  <c:v>794</c:v>
                </c:pt>
                <c:pt idx="4">
                  <c:v>948</c:v>
                </c:pt>
                <c:pt idx="5">
                  <c:v>910</c:v>
                </c:pt>
                <c:pt idx="6">
                  <c:v>902</c:v>
                </c:pt>
                <c:pt idx="7">
                  <c:v>805</c:v>
                </c:pt>
                <c:pt idx="8">
                  <c:v>1494</c:v>
                </c:pt>
                <c:pt idx="9">
                  <c:v>1544</c:v>
                </c:pt>
                <c:pt idx="10">
                  <c:v>1017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70-400E-B5CB-1D313323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00672"/>
        <c:axId val="127914752"/>
      </c:lineChart>
      <c:catAx>
        <c:axId val="127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914752"/>
        <c:crosses val="autoZero"/>
        <c:auto val="1"/>
        <c:lblAlgn val="ctr"/>
        <c:lblOffset val="100"/>
        <c:noMultiLvlLbl val="0"/>
      </c:catAx>
      <c:valAx>
        <c:axId val="12791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90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Pom_tabulky_grafy_KS!$E$47:$E$57</c:f>
              <c:numCache>
                <c:formatCode>General</c:formatCode>
                <c:ptCount val="11"/>
                <c:pt idx="0">
                  <c:v>265</c:v>
                </c:pt>
                <c:pt idx="1">
                  <c:v>229</c:v>
                </c:pt>
                <c:pt idx="2">
                  <c:v>363</c:v>
                </c:pt>
                <c:pt idx="3">
                  <c:v>388</c:v>
                </c:pt>
                <c:pt idx="4">
                  <c:v>346</c:v>
                </c:pt>
                <c:pt idx="5">
                  <c:v>468</c:v>
                </c:pt>
                <c:pt idx="6">
                  <c:v>308</c:v>
                </c:pt>
                <c:pt idx="7">
                  <c:v>217</c:v>
                </c:pt>
                <c:pt idx="8">
                  <c:v>318</c:v>
                </c:pt>
                <c:pt idx="9">
                  <c:v>152</c:v>
                </c:pt>
                <c:pt idx="10">
                  <c:v>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9A-495D-8282-4DBE83606ECD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Pom_tabulky_grafy_KS!$F$47:$F$57</c:f>
              <c:numCache>
                <c:formatCode>General</c:formatCode>
                <c:ptCount val="11"/>
                <c:pt idx="0">
                  <c:v>249</c:v>
                </c:pt>
                <c:pt idx="1">
                  <c:v>239</c:v>
                </c:pt>
                <c:pt idx="2">
                  <c:v>331</c:v>
                </c:pt>
                <c:pt idx="3">
                  <c:v>332</c:v>
                </c:pt>
                <c:pt idx="4">
                  <c:v>343</c:v>
                </c:pt>
                <c:pt idx="5">
                  <c:v>477</c:v>
                </c:pt>
                <c:pt idx="6">
                  <c:v>373</c:v>
                </c:pt>
                <c:pt idx="7">
                  <c:v>274</c:v>
                </c:pt>
                <c:pt idx="8">
                  <c:v>162</c:v>
                </c:pt>
                <c:pt idx="9">
                  <c:v>214</c:v>
                </c:pt>
                <c:pt idx="10">
                  <c:v>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9A-495D-8282-4DBE83606ECD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Pom_tabulky_grafy_KS!$G$47:$G$57</c:f>
              <c:numCache>
                <c:formatCode>General</c:formatCode>
                <c:ptCount val="11"/>
                <c:pt idx="0">
                  <c:v>143</c:v>
                </c:pt>
                <c:pt idx="1">
                  <c:v>133</c:v>
                </c:pt>
                <c:pt idx="2">
                  <c:v>165</c:v>
                </c:pt>
                <c:pt idx="3">
                  <c:v>221</c:v>
                </c:pt>
                <c:pt idx="4">
                  <c:v>224</c:v>
                </c:pt>
                <c:pt idx="5">
                  <c:v>215</c:v>
                </c:pt>
                <c:pt idx="6">
                  <c:v>150</c:v>
                </c:pt>
                <c:pt idx="7">
                  <c:v>90</c:v>
                </c:pt>
                <c:pt idx="8">
                  <c:v>246</c:v>
                </c:pt>
                <c:pt idx="9">
                  <c:v>184</c:v>
                </c:pt>
                <c:pt idx="10">
                  <c:v>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9A-495D-8282-4DBE83606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32672"/>
        <c:axId val="127946752"/>
      </c:lineChart>
      <c:catAx>
        <c:axId val="1279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946752"/>
        <c:crosses val="autoZero"/>
        <c:auto val="1"/>
        <c:lblAlgn val="ctr"/>
        <c:lblOffset val="100"/>
        <c:noMultiLvlLbl val="0"/>
      </c:catAx>
      <c:valAx>
        <c:axId val="12794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93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Pom_tabulky_grafy_KS!$H$47:$H$57</c:f>
              <c:numCache>
                <c:formatCode>0</c:formatCode>
                <c:ptCount val="11"/>
                <c:pt idx="0">
                  <c:v>209.61847389558235</c:v>
                </c:pt>
                <c:pt idx="1">
                  <c:v>203.11715481171547</c:v>
                </c:pt>
                <c:pt idx="2">
                  <c:v>181.94864048338368</c:v>
                </c:pt>
                <c:pt idx="3">
                  <c:v>242.9668674698795</c:v>
                </c:pt>
                <c:pt idx="4">
                  <c:v>238.36734693877548</c:v>
                </c:pt>
                <c:pt idx="5">
                  <c:v>164.51781970649895</c:v>
                </c:pt>
                <c:pt idx="6">
                  <c:v>146.78284182305629</c:v>
                </c:pt>
                <c:pt idx="7">
                  <c:v>119.8905109489051</c:v>
                </c:pt>
                <c:pt idx="8">
                  <c:v>554.25925925925924</c:v>
                </c:pt>
                <c:pt idx="9">
                  <c:v>313.8317757009346</c:v>
                </c:pt>
                <c:pt idx="10">
                  <c:v>133.68312757201647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6D-4499-8734-C4ED93BFD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80672"/>
        <c:axId val="127982208"/>
      </c:lineChart>
      <c:catAx>
        <c:axId val="1279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982208"/>
        <c:crosses val="autoZero"/>
        <c:auto val="1"/>
        <c:lblAlgn val="ctr"/>
        <c:lblOffset val="100"/>
        <c:noMultiLvlLbl val="0"/>
      </c:catAx>
      <c:valAx>
        <c:axId val="12798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798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Pom_tabulky_grafy_KS!$B$62:$B$72</c:f>
              <c:numCache>
                <c:formatCode>General</c:formatCode>
                <c:ptCount val="11"/>
                <c:pt idx="0">
                  <c:v>461</c:v>
                </c:pt>
                <c:pt idx="1">
                  <c:v>261</c:v>
                </c:pt>
                <c:pt idx="2">
                  <c:v>271</c:v>
                </c:pt>
                <c:pt idx="3">
                  <c:v>268</c:v>
                </c:pt>
                <c:pt idx="4">
                  <c:v>242</c:v>
                </c:pt>
                <c:pt idx="5">
                  <c:v>269</c:v>
                </c:pt>
                <c:pt idx="6">
                  <c:v>324</c:v>
                </c:pt>
                <c:pt idx="7">
                  <c:v>315</c:v>
                </c:pt>
                <c:pt idx="8">
                  <c:v>414</c:v>
                </c:pt>
                <c:pt idx="9">
                  <c:v>484</c:v>
                </c:pt>
                <c:pt idx="10">
                  <c:v>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FE-4DBA-AF11-303322BC5C6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Pom_tabulky_grafy_KS!$C$62:$C$72</c:f>
              <c:numCache>
                <c:formatCode>General</c:formatCode>
                <c:ptCount val="11"/>
                <c:pt idx="0">
                  <c:v>316</c:v>
                </c:pt>
                <c:pt idx="1">
                  <c:v>77</c:v>
                </c:pt>
                <c:pt idx="2">
                  <c:v>85</c:v>
                </c:pt>
                <c:pt idx="3">
                  <c:v>58</c:v>
                </c:pt>
                <c:pt idx="4">
                  <c:v>46</c:v>
                </c:pt>
                <c:pt idx="5">
                  <c:v>71</c:v>
                </c:pt>
                <c:pt idx="6">
                  <c:v>134</c:v>
                </c:pt>
                <c:pt idx="7">
                  <c:v>155</c:v>
                </c:pt>
                <c:pt idx="8">
                  <c:v>190</c:v>
                </c:pt>
                <c:pt idx="9">
                  <c:v>167</c:v>
                </c:pt>
                <c:pt idx="10">
                  <c:v>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FE-4DBA-AF11-303322BC5C6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Pom_tabulky_grafy_KS!$D$62:$D$72</c:f>
              <c:numCache>
                <c:formatCode>General</c:formatCode>
                <c:ptCount val="11"/>
                <c:pt idx="0">
                  <c:v>1091</c:v>
                </c:pt>
                <c:pt idx="1">
                  <c:v>730</c:v>
                </c:pt>
                <c:pt idx="2">
                  <c:v>663</c:v>
                </c:pt>
                <c:pt idx="3">
                  <c:v>730</c:v>
                </c:pt>
                <c:pt idx="4">
                  <c:v>636</c:v>
                </c:pt>
                <c:pt idx="5">
                  <c:v>753</c:v>
                </c:pt>
                <c:pt idx="6">
                  <c:v>779</c:v>
                </c:pt>
                <c:pt idx="7">
                  <c:v>699</c:v>
                </c:pt>
                <c:pt idx="8">
                  <c:v>1113</c:v>
                </c:pt>
                <c:pt idx="9">
                  <c:v>1504</c:v>
                </c:pt>
                <c:pt idx="10">
                  <c:v>2044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FE-4DBA-AF11-303322BC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49536"/>
        <c:axId val="128051072"/>
      </c:lineChart>
      <c:catAx>
        <c:axId val="1280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051072"/>
        <c:crosses val="autoZero"/>
        <c:auto val="1"/>
        <c:lblAlgn val="ctr"/>
        <c:lblOffset val="100"/>
        <c:noMultiLvlLbl val="0"/>
      </c:catAx>
      <c:valAx>
        <c:axId val="1280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04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Pom_tabulky_grafy_KS!$E$62:$E$72</c:f>
              <c:numCache>
                <c:formatCode>General</c:formatCode>
                <c:ptCount val="11"/>
                <c:pt idx="0">
                  <c:v>2238</c:v>
                </c:pt>
                <c:pt idx="1">
                  <c:v>4506</c:v>
                </c:pt>
                <c:pt idx="2">
                  <c:v>3477</c:v>
                </c:pt>
                <c:pt idx="3">
                  <c:v>3165</c:v>
                </c:pt>
                <c:pt idx="4">
                  <c:v>3753</c:v>
                </c:pt>
                <c:pt idx="5">
                  <c:v>3024</c:v>
                </c:pt>
                <c:pt idx="6">
                  <c:v>2401</c:v>
                </c:pt>
                <c:pt idx="7">
                  <c:v>2755</c:v>
                </c:pt>
                <c:pt idx="8">
                  <c:v>1367</c:v>
                </c:pt>
                <c:pt idx="9">
                  <c:v>889</c:v>
                </c:pt>
                <c:pt idx="10">
                  <c:v>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04-4CA4-AAD2-A92A638E49F6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Pom_tabulky_grafy_KS!$F$62:$F$72</c:f>
              <c:numCache>
                <c:formatCode>General</c:formatCode>
                <c:ptCount val="11"/>
                <c:pt idx="0">
                  <c:v>2158</c:v>
                </c:pt>
                <c:pt idx="1">
                  <c:v>4014</c:v>
                </c:pt>
                <c:pt idx="2">
                  <c:v>3420</c:v>
                </c:pt>
                <c:pt idx="3">
                  <c:v>3617</c:v>
                </c:pt>
                <c:pt idx="4">
                  <c:v>3713</c:v>
                </c:pt>
                <c:pt idx="5">
                  <c:v>2988</c:v>
                </c:pt>
                <c:pt idx="6">
                  <c:v>2646</c:v>
                </c:pt>
                <c:pt idx="7">
                  <c:v>3076</c:v>
                </c:pt>
                <c:pt idx="8">
                  <c:v>1585</c:v>
                </c:pt>
                <c:pt idx="9">
                  <c:v>967</c:v>
                </c:pt>
                <c:pt idx="10">
                  <c:v>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4-4CA4-AAD2-A92A638E49F6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Pom_tabulky_grafy_KS!$G$62:$G$72</c:f>
              <c:numCache>
                <c:formatCode>General</c:formatCode>
                <c:ptCount val="11"/>
                <c:pt idx="0">
                  <c:v>1207</c:v>
                </c:pt>
                <c:pt idx="1">
                  <c:v>1701</c:v>
                </c:pt>
                <c:pt idx="2">
                  <c:v>1767</c:v>
                </c:pt>
                <c:pt idx="3">
                  <c:v>1341</c:v>
                </c:pt>
                <c:pt idx="4">
                  <c:v>1385</c:v>
                </c:pt>
                <c:pt idx="5">
                  <c:v>1423</c:v>
                </c:pt>
                <c:pt idx="6">
                  <c:v>1181</c:v>
                </c:pt>
                <c:pt idx="7">
                  <c:v>857</c:v>
                </c:pt>
                <c:pt idx="8">
                  <c:v>638</c:v>
                </c:pt>
                <c:pt idx="9">
                  <c:v>560</c:v>
                </c:pt>
                <c:pt idx="10">
                  <c:v>537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04-4CA4-AAD2-A92A638E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89472"/>
        <c:axId val="128103552"/>
      </c:lineChart>
      <c:catAx>
        <c:axId val="1280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103552"/>
        <c:crosses val="autoZero"/>
        <c:auto val="1"/>
        <c:lblAlgn val="ctr"/>
        <c:lblOffset val="100"/>
        <c:noMultiLvlLbl val="0"/>
      </c:catAx>
      <c:valAx>
        <c:axId val="12810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08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Pom_tabulky_grafy_KS!$A$62:$A$72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Pom_tabulky_grafy_KS!$H$62:$H$72</c:f>
              <c:numCache>
                <c:formatCode>0</c:formatCode>
                <c:ptCount val="11"/>
                <c:pt idx="0">
                  <c:v>204.14967562557925</c:v>
                </c:pt>
                <c:pt idx="1">
                  <c:v>154.67488789237669</c:v>
                </c:pt>
                <c:pt idx="2">
                  <c:v>188.58333333333334</c:v>
                </c:pt>
                <c:pt idx="3">
                  <c:v>135.32347249101466</c:v>
                </c:pt>
                <c:pt idx="4">
                  <c:v>136.15001346619982</c:v>
                </c:pt>
                <c:pt idx="5">
                  <c:v>173.82697456492636</c:v>
                </c:pt>
                <c:pt idx="6">
                  <c:v>162.91194255479971</c:v>
                </c:pt>
                <c:pt idx="7">
                  <c:v>101.69213263979194</c:v>
                </c:pt>
                <c:pt idx="8">
                  <c:v>146.9211356466877</c:v>
                </c:pt>
                <c:pt idx="9">
                  <c:v>211.37538779731128</c:v>
                </c:pt>
                <c:pt idx="10">
                  <c:v>216.34105960264901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B9-4B8A-9DA2-5DC02B6C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3216"/>
        <c:axId val="128799104"/>
      </c:lineChart>
      <c:catAx>
        <c:axId val="1287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799104"/>
        <c:crosses val="autoZero"/>
        <c:auto val="1"/>
        <c:lblAlgn val="ctr"/>
        <c:lblOffset val="100"/>
        <c:noMultiLvlLbl val="0"/>
      </c:catAx>
      <c:valAx>
        <c:axId val="128799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879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Pom_tabulky_grafy_KS!$A$79:$A$87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Pom_tabulky_grafy_KS!$B$79:$B$87</c:f>
              <c:numCache>
                <c:formatCode>0</c:formatCode>
                <c:ptCount val="9"/>
                <c:pt idx="0">
                  <c:v>64.442440000000005</c:v>
                </c:pt>
                <c:pt idx="1">
                  <c:v>63.770049999999998</c:v>
                </c:pt>
                <c:pt idx="2">
                  <c:v>57.75779</c:v>
                </c:pt>
                <c:pt idx="3">
                  <c:v>69.336979999999997</c:v>
                </c:pt>
                <c:pt idx="4">
                  <c:v>57.08155</c:v>
                </c:pt>
                <c:pt idx="5">
                  <c:v>62.048780000000001</c:v>
                </c:pt>
                <c:pt idx="6">
                  <c:v>71.588160000000002</c:v>
                </c:pt>
                <c:pt idx="7">
                  <c:v>71.130039999999994</c:v>
                </c:pt>
                <c:pt idx="8">
                  <c:v>84.617699999999999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8C-455A-BDEB-86C33F8B8FA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Pom_tabulky_grafy_KS!$A$79:$A$87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Pom_tabulky_grafy_KS!$C$79:$C$87</c:f>
              <c:numCache>
                <c:formatCode>General</c:formatCode>
                <c:ptCount val="9"/>
                <c:pt idx="0">
                  <c:v>43</c:v>
                </c:pt>
                <c:pt idx="1">
                  <c:v>43</c:v>
                </c:pt>
                <c:pt idx="2">
                  <c:v>33</c:v>
                </c:pt>
                <c:pt idx="3">
                  <c:v>44</c:v>
                </c:pt>
                <c:pt idx="4">
                  <c:v>36</c:v>
                </c:pt>
                <c:pt idx="5">
                  <c:v>43</c:v>
                </c:pt>
                <c:pt idx="6">
                  <c:v>48</c:v>
                </c:pt>
                <c:pt idx="7">
                  <c:v>49</c:v>
                </c:pt>
                <c:pt idx="8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8C-455A-BDEB-86C33F8B8FA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Pom_tabulky_grafy_KS!$A$79:$A$87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Pom_tabulky_grafy_KS!$D$79:$D$87</c:f>
              <c:numCache>
                <c:formatCode>General</c:formatCode>
                <c:ptCount val="9"/>
                <c:pt idx="0">
                  <c:v>121</c:v>
                </c:pt>
                <c:pt idx="1">
                  <c:v>122</c:v>
                </c:pt>
                <c:pt idx="2">
                  <c:v>118</c:v>
                </c:pt>
                <c:pt idx="3">
                  <c:v>128</c:v>
                </c:pt>
                <c:pt idx="4">
                  <c:v>131</c:v>
                </c:pt>
                <c:pt idx="5">
                  <c:v>119</c:v>
                </c:pt>
                <c:pt idx="6">
                  <c:v>128</c:v>
                </c:pt>
                <c:pt idx="7">
                  <c:v>145</c:v>
                </c:pt>
                <c:pt idx="8">
                  <c:v>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8C-455A-BDEB-86C33F8B8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3408"/>
        <c:axId val="128834944"/>
      </c:lineChart>
      <c:catAx>
        <c:axId val="1288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834944"/>
        <c:crosses val="autoZero"/>
        <c:auto val="1"/>
        <c:lblAlgn val="ctr"/>
        <c:lblOffset val="100"/>
        <c:noMultiLvlLbl val="0"/>
      </c:catAx>
      <c:valAx>
        <c:axId val="12883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883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Pom_tabulky_grafy_KS!$A$77:$A$87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Pom_tabulky_grafy_KS!$H$77:$H$87</c:f>
              <c:numCache>
                <c:formatCode>0</c:formatCode>
                <c:ptCount val="11"/>
                <c:pt idx="0">
                  <c:v>26.434143804446759</c:v>
                </c:pt>
                <c:pt idx="1">
                  <c:v>30.749905553456742</c:v>
                </c:pt>
                <c:pt idx="2">
                  <c:v>29.658765159867695</c:v>
                </c:pt>
                <c:pt idx="3">
                  <c:v>31.724799638785413</c:v>
                </c:pt>
                <c:pt idx="4">
                  <c:v>21.85958731756417</c:v>
                </c:pt>
                <c:pt idx="5">
                  <c:v>28.154380931361732</c:v>
                </c:pt>
                <c:pt idx="6">
                  <c:v>26.326879943336085</c:v>
                </c:pt>
                <c:pt idx="7">
                  <c:v>24.736381663361716</c:v>
                </c:pt>
                <c:pt idx="8">
                  <c:v>21.610376398779248</c:v>
                </c:pt>
                <c:pt idx="9">
                  <c:v>31.04016620498615</c:v>
                </c:pt>
                <c:pt idx="10">
                  <c:v>34.06666666666667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4-4AB2-ADE0-D0625105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77696"/>
        <c:axId val="128879232"/>
      </c:lineChart>
      <c:catAx>
        <c:axId val="1288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879232"/>
        <c:crosses val="autoZero"/>
        <c:auto val="1"/>
        <c:lblAlgn val="ctr"/>
        <c:lblOffset val="100"/>
        <c:noMultiLvlLbl val="0"/>
      </c:catAx>
      <c:valAx>
        <c:axId val="12887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887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Pom_tabulky_grafy_KS!$A$77:$A$87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Pom_tabulky_grafy_KS!$E$77:$E$87</c:f>
              <c:numCache>
                <c:formatCode>General</c:formatCode>
                <c:ptCount val="11"/>
                <c:pt idx="0">
                  <c:v>7709</c:v>
                </c:pt>
                <c:pt idx="1">
                  <c:v>8053</c:v>
                </c:pt>
                <c:pt idx="2">
                  <c:v>9139</c:v>
                </c:pt>
                <c:pt idx="3">
                  <c:v>8897</c:v>
                </c:pt>
                <c:pt idx="4">
                  <c:v>9761</c:v>
                </c:pt>
                <c:pt idx="5">
                  <c:v>9166</c:v>
                </c:pt>
                <c:pt idx="6">
                  <c:v>8385</c:v>
                </c:pt>
                <c:pt idx="7">
                  <c:v>8543</c:v>
                </c:pt>
                <c:pt idx="8">
                  <c:v>9831</c:v>
                </c:pt>
                <c:pt idx="9">
                  <c:v>7255</c:v>
                </c:pt>
                <c:pt idx="10">
                  <c:v>6356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6E-42E2-B104-BD3D37136818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Pom_tabulky_grafy_KS!$A$77:$A$87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Pom_tabulky_grafy_KS!$F$77:$F$87</c:f>
              <c:numCache>
                <c:formatCode>General</c:formatCode>
                <c:ptCount val="11"/>
                <c:pt idx="0">
                  <c:v>7691</c:v>
                </c:pt>
                <c:pt idx="1">
                  <c:v>7941</c:v>
                </c:pt>
                <c:pt idx="2">
                  <c:v>9070</c:v>
                </c:pt>
                <c:pt idx="3">
                  <c:v>8859</c:v>
                </c:pt>
                <c:pt idx="4">
                  <c:v>9935</c:v>
                </c:pt>
                <c:pt idx="5">
                  <c:v>9062</c:v>
                </c:pt>
                <c:pt idx="6">
                  <c:v>8471</c:v>
                </c:pt>
                <c:pt idx="7">
                  <c:v>8573</c:v>
                </c:pt>
                <c:pt idx="8">
                  <c:v>9830</c:v>
                </c:pt>
                <c:pt idx="9">
                  <c:v>7220</c:v>
                </c:pt>
                <c:pt idx="10">
                  <c:v>6375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6E-42E2-B104-BD3D37136818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Pom_tabulky_grafy_KS!$A$77:$A$87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Pom_tabulky_grafy_KS!$G$77:$G$87</c:f>
              <c:numCache>
                <c:formatCode>General</c:formatCode>
                <c:ptCount val="11"/>
                <c:pt idx="0">
                  <c:v>557</c:v>
                </c:pt>
                <c:pt idx="1">
                  <c:v>669</c:v>
                </c:pt>
                <c:pt idx="2">
                  <c:v>737</c:v>
                </c:pt>
                <c:pt idx="3">
                  <c:v>770</c:v>
                </c:pt>
                <c:pt idx="4">
                  <c:v>595</c:v>
                </c:pt>
                <c:pt idx="5">
                  <c:v>699</c:v>
                </c:pt>
                <c:pt idx="6">
                  <c:v>611</c:v>
                </c:pt>
                <c:pt idx="7">
                  <c:v>581</c:v>
                </c:pt>
                <c:pt idx="8">
                  <c:v>582</c:v>
                </c:pt>
                <c:pt idx="9">
                  <c:v>614</c:v>
                </c:pt>
                <c:pt idx="10">
                  <c:v>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6E-42E2-B104-BD3D3713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2464"/>
        <c:axId val="128944000"/>
      </c:lineChart>
      <c:catAx>
        <c:axId val="1289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944000"/>
        <c:crosses val="autoZero"/>
        <c:auto val="1"/>
        <c:lblAlgn val="ctr"/>
        <c:lblOffset val="100"/>
        <c:noMultiLvlLbl val="0"/>
      </c:catAx>
      <c:valAx>
        <c:axId val="12894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94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- 2018'!$B$6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- 2018'!$C$6:$D$6</c:f>
              <c:numCache>
                <c:formatCode>#,##0</c:formatCode>
                <c:ptCount val="2"/>
                <c:pt idx="0">
                  <c:v>569</c:v>
                </c:pt>
                <c:pt idx="1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9-4E32-8775-76BEB8D4E70C}"/>
            </c:ext>
          </c:extLst>
        </c:ser>
        <c:ser>
          <c:idx val="1"/>
          <c:order val="1"/>
          <c:tx>
            <c:strRef>
              <c:f>'Výsl. KS spravni - 2018'!$B$7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- 2018'!$C$7:$D$7</c:f>
              <c:numCache>
                <c:formatCode>#,##0</c:formatCode>
                <c:ptCount val="2"/>
                <c:pt idx="0">
                  <c:v>427</c:v>
                </c:pt>
                <c:pt idx="1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D9-4E32-8775-76BEB8D4E70C}"/>
            </c:ext>
          </c:extLst>
        </c:ser>
        <c:ser>
          <c:idx val="2"/>
          <c:order val="2"/>
          <c:tx>
            <c:strRef>
              <c:f>'Výsl. KS spravni - 2018'!$B$8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- 2018'!$C$8:$D$8</c:f>
              <c:numCache>
                <c:formatCode>#,##0</c:formatCode>
                <c:ptCount val="2"/>
                <c:pt idx="0">
                  <c:v>1231</c:v>
                </c:pt>
                <c:pt idx="1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D9-4E32-8775-76BEB8D4E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777024"/>
        <c:axId val="127791104"/>
      </c:barChart>
      <c:catAx>
        <c:axId val="12777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7791104"/>
        <c:crosses val="autoZero"/>
        <c:auto val="1"/>
        <c:lblAlgn val="ctr"/>
        <c:lblOffset val="100"/>
        <c:noMultiLvlLbl val="0"/>
      </c:catAx>
      <c:valAx>
        <c:axId val="127791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7777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- 2018'!$B$15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- 2018'!$C$15:$D$15</c:f>
              <c:numCache>
                <c:formatCode>0</c:formatCode>
                <c:ptCount val="2"/>
                <c:pt idx="0">
                  <c:v>131.44444444444446</c:v>
                </c:pt>
                <c:pt idx="1">
                  <c:v>129.17771942110178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spravni - 2018'!$B$16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- 2018'!$C$16:$D$16</c:f>
              <c:numCache>
                <c:formatCode>0</c:formatCode>
                <c:ptCount val="2"/>
                <c:pt idx="0">
                  <c:v>126.07407407407408</c:v>
                </c:pt>
                <c:pt idx="1">
                  <c:v>119.26041472144414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spravni - 2018'!$B$17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- 2018'!$C$17:$D$17</c:f>
              <c:numCache>
                <c:formatCode>0</c:formatCode>
                <c:ptCount val="2"/>
                <c:pt idx="0">
                  <c:v>178.92592592592592</c:v>
                </c:pt>
                <c:pt idx="1">
                  <c:v>124.82403906006847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649280"/>
        <c:axId val="127650816"/>
      </c:barChart>
      <c:catAx>
        <c:axId val="12764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7650816"/>
        <c:crosses val="autoZero"/>
        <c:auto val="1"/>
        <c:lblAlgn val="ctr"/>
        <c:lblOffset val="100"/>
        <c:noMultiLvlLbl val="0"/>
      </c:catAx>
      <c:valAx>
        <c:axId val="12765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2764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- 2018'!$B$16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- 2018'!$C$16:$D$16</c:f>
              <c:numCache>
                <c:formatCode>0</c:formatCode>
                <c:ptCount val="2"/>
                <c:pt idx="0">
                  <c:v>126.07407407407408</c:v>
                </c:pt>
                <c:pt idx="1">
                  <c:v>119.26041472144414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D-491C-8820-37054577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6480384"/>
        <c:axId val="106481920"/>
      </c:barChart>
      <c:catAx>
        <c:axId val="10648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481920"/>
        <c:crosses val="autoZero"/>
        <c:auto val="1"/>
        <c:lblAlgn val="ctr"/>
        <c:lblOffset val="100"/>
        <c:noMultiLvlLbl val="0"/>
      </c:catAx>
      <c:valAx>
        <c:axId val="106481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</a:t>
                </a:r>
                <a:r>
                  <a:rPr lang="cs-CZ" baseline="0"/>
                  <a:t> time</a:t>
                </a:r>
                <a:endParaRPr lang="cs-CZ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064803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</a:t>
            </a:r>
            <a:r>
              <a:rPr lang="cs-CZ" sz="1400" baseline="0"/>
              <a:t> 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Pom_tabulky_grafy_KS!$B$92:$B$102</c:f>
              <c:numCache>
                <c:formatCode>0</c:formatCode>
                <c:ptCount val="11"/>
                <c:pt idx="0">
                  <c:v>437.56490000000002</c:v>
                </c:pt>
                <c:pt idx="1">
                  <c:v>478.5215</c:v>
                </c:pt>
                <c:pt idx="2">
                  <c:v>583.09079999999994</c:v>
                </c:pt>
                <c:pt idx="3">
                  <c:v>555.02629999999999</c:v>
                </c:pt>
                <c:pt idx="4">
                  <c:v>528.0376</c:v>
                </c:pt>
                <c:pt idx="5">
                  <c:v>694.90750000000003</c:v>
                </c:pt>
                <c:pt idx="6">
                  <c:v>762.87779999999998</c:v>
                </c:pt>
                <c:pt idx="7">
                  <c:v>742.26350000000002</c:v>
                </c:pt>
                <c:pt idx="8">
                  <c:v>685.17259999999999</c:v>
                </c:pt>
                <c:pt idx="9">
                  <c:v>666.65039999999999</c:v>
                </c:pt>
                <c:pt idx="10">
                  <c:v>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0A-4C42-AE3A-6E7306E1BE1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Pom_tabulky_grafy_KS!$C$92:$C$102</c:f>
              <c:numCache>
                <c:formatCode>0</c:formatCode>
                <c:ptCount val="11"/>
                <c:pt idx="0">
                  <c:v>374</c:v>
                </c:pt>
                <c:pt idx="1">
                  <c:v>408</c:v>
                </c:pt>
                <c:pt idx="2">
                  <c:v>558.5</c:v>
                </c:pt>
                <c:pt idx="3">
                  <c:v>424</c:v>
                </c:pt>
                <c:pt idx="4">
                  <c:v>323</c:v>
                </c:pt>
                <c:pt idx="5">
                  <c:v>628</c:v>
                </c:pt>
                <c:pt idx="6">
                  <c:v>853.5</c:v>
                </c:pt>
                <c:pt idx="7">
                  <c:v>762</c:v>
                </c:pt>
                <c:pt idx="8">
                  <c:v>628.5</c:v>
                </c:pt>
                <c:pt idx="9">
                  <c:v>615</c:v>
                </c:pt>
                <c:pt idx="10">
                  <c:v>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A-4C42-AE3A-6E7306E1BE1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Pom_tabulky_grafy_KS!$D$92:$D$102</c:f>
              <c:numCache>
                <c:formatCode>0</c:formatCode>
                <c:ptCount val="11"/>
                <c:pt idx="0">
                  <c:v>875</c:v>
                </c:pt>
                <c:pt idx="1">
                  <c:v>975</c:v>
                </c:pt>
                <c:pt idx="2">
                  <c:v>1099</c:v>
                </c:pt>
                <c:pt idx="3">
                  <c:v>1154</c:v>
                </c:pt>
                <c:pt idx="4">
                  <c:v>1234</c:v>
                </c:pt>
                <c:pt idx="5">
                  <c:v>1376</c:v>
                </c:pt>
                <c:pt idx="6">
                  <c:v>1504</c:v>
                </c:pt>
                <c:pt idx="7">
                  <c:v>1507</c:v>
                </c:pt>
                <c:pt idx="8">
                  <c:v>1484</c:v>
                </c:pt>
                <c:pt idx="9">
                  <c:v>1380</c:v>
                </c:pt>
                <c:pt idx="10">
                  <c:v>1231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0A-4C42-AE3A-6E7306E1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4384"/>
        <c:axId val="126465920"/>
      </c:lineChart>
      <c:catAx>
        <c:axId val="1264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465920"/>
        <c:crosses val="autoZero"/>
        <c:auto val="1"/>
        <c:lblAlgn val="ctr"/>
        <c:lblOffset val="100"/>
        <c:noMultiLvlLbl val="0"/>
      </c:catAx>
      <c:valAx>
        <c:axId val="12646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646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Pom_tabulky_grafy_KS!$E$92:$E$102</c:f>
              <c:numCache>
                <c:formatCode>0</c:formatCode>
                <c:ptCount val="11"/>
                <c:pt idx="0">
                  <c:v>489</c:v>
                </c:pt>
                <c:pt idx="1">
                  <c:v>3580</c:v>
                </c:pt>
                <c:pt idx="2">
                  <c:v>3404</c:v>
                </c:pt>
                <c:pt idx="3">
                  <c:v>4136</c:v>
                </c:pt>
                <c:pt idx="4">
                  <c:v>2601</c:v>
                </c:pt>
                <c:pt idx="5">
                  <c:v>2605</c:v>
                </c:pt>
                <c:pt idx="6">
                  <c:v>3041</c:v>
                </c:pt>
                <c:pt idx="7">
                  <c:v>3115</c:v>
                </c:pt>
                <c:pt idx="8">
                  <c:v>3132</c:v>
                </c:pt>
                <c:pt idx="9">
                  <c:v>3216</c:v>
                </c:pt>
                <c:pt idx="10">
                  <c:v>3549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D0-45D4-9902-9A24C2118BD2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Pom_tabulky_grafy_KS!$F$92:$F$102</c:f>
              <c:numCache>
                <c:formatCode>0</c:formatCode>
                <c:ptCount val="11"/>
                <c:pt idx="0">
                  <c:v>3728</c:v>
                </c:pt>
                <c:pt idx="1">
                  <c:v>2966</c:v>
                </c:pt>
                <c:pt idx="2">
                  <c:v>2933</c:v>
                </c:pt>
                <c:pt idx="3">
                  <c:v>3100</c:v>
                </c:pt>
                <c:pt idx="4">
                  <c:v>3640</c:v>
                </c:pt>
                <c:pt idx="5">
                  <c:v>3316</c:v>
                </c:pt>
                <c:pt idx="6">
                  <c:v>2881</c:v>
                </c:pt>
                <c:pt idx="7">
                  <c:v>2764</c:v>
                </c:pt>
                <c:pt idx="8">
                  <c:v>3106</c:v>
                </c:pt>
                <c:pt idx="9">
                  <c:v>3250</c:v>
                </c:pt>
                <c:pt idx="10">
                  <c:v>3404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5D4-9902-9A24C2118BD2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Pom_tabulky_grafy_KS!$A$92:$A$102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Pom_tabulky_grafy_KS!$G$92:$G$102</c:f>
              <c:numCache>
                <c:formatCode>0</c:formatCode>
                <c:ptCount val="11"/>
                <c:pt idx="0">
                  <c:v>2787</c:v>
                </c:pt>
                <c:pt idx="1">
                  <c:v>5171</c:v>
                </c:pt>
                <c:pt idx="2">
                  <c:v>5151</c:v>
                </c:pt>
                <c:pt idx="3">
                  <c:v>5967</c:v>
                </c:pt>
                <c:pt idx="4">
                  <c:v>4900</c:v>
                </c:pt>
                <c:pt idx="5">
                  <c:v>4189</c:v>
                </c:pt>
                <c:pt idx="6">
                  <c:v>4347</c:v>
                </c:pt>
                <c:pt idx="7">
                  <c:v>4690</c:v>
                </c:pt>
                <c:pt idx="8">
                  <c:v>4719</c:v>
                </c:pt>
                <c:pt idx="9">
                  <c:v>4686</c:v>
                </c:pt>
                <c:pt idx="10">
                  <c:v>4831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D0-45D4-9902-9A24C211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44544"/>
        <c:axId val="129270912"/>
      </c:lineChart>
      <c:catAx>
        <c:axId val="1292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270912"/>
        <c:crosses val="autoZero"/>
        <c:auto val="1"/>
        <c:lblAlgn val="ctr"/>
        <c:lblOffset val="100"/>
        <c:noMultiLvlLbl val="0"/>
      </c:catAx>
      <c:valAx>
        <c:axId val="12927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24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 </a:t>
            </a:r>
            <a:r>
              <a:rPr lang="cs-CZ" sz="1400" baseline="0"/>
              <a:t>- 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Pom_tabulky_grafy_KS!$A$47:$A$57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Pom_tabulky_grafy_KS!$H$92:$H$102</c:f>
              <c:numCache>
                <c:formatCode>0</c:formatCode>
                <c:ptCount val="11"/>
                <c:pt idx="0">
                  <c:v>272.86883047210301</c:v>
                </c:pt>
                <c:pt idx="1">
                  <c:v>636.35030343897506</c:v>
                </c:pt>
                <c:pt idx="2">
                  <c:v>641.0211387657688</c:v>
                </c:pt>
                <c:pt idx="3">
                  <c:v>702.566129032258</c:v>
                </c:pt>
                <c:pt idx="4">
                  <c:v>491.34615384615387</c:v>
                </c:pt>
                <c:pt idx="5">
                  <c:v>461.09318455971049</c:v>
                </c:pt>
                <c:pt idx="6">
                  <c:v>550.73064908018057</c:v>
                </c:pt>
                <c:pt idx="7">
                  <c:v>619.33791606367583</c:v>
                </c:pt>
                <c:pt idx="8">
                  <c:v>554.55086928525429</c:v>
                </c:pt>
                <c:pt idx="9">
                  <c:v>526.27384615384608</c:v>
                </c:pt>
                <c:pt idx="10">
                  <c:v>518.01263219741486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C1-49C7-94E8-15850946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92928"/>
        <c:axId val="129294720"/>
      </c:lineChart>
      <c:catAx>
        <c:axId val="1292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294720"/>
        <c:crosses val="autoZero"/>
        <c:auto val="1"/>
        <c:lblAlgn val="ctr"/>
        <c:lblOffset val="100"/>
        <c:noMultiLvlLbl val="0"/>
      </c:catAx>
      <c:valAx>
        <c:axId val="12929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29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Správní agenda - složení příchozích věcí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Pom_tabulky_grafy_KS!$M$93</c:f>
              <c:strCache>
                <c:ptCount val="1"/>
                <c:pt idx="0">
                  <c:v>A</c:v>
                </c:pt>
              </c:strCache>
            </c:strRef>
          </c:tx>
          <c:dLbls>
            <c:dLbl>
              <c:idx val="0"/>
              <c:layout>
                <c:manualLayout>
                  <c:x val="2.7777777777777776E-2"/>
                  <c:y val="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925925925925925E-2"/>
                  <c:y val="6.1022120518688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390804597701149E-2"/>
                  <c:y val="2.0147509686215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Pom_tabulky_grafy_KS!$L$94:$L$102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Pom_tabulky_grafy_KS!$M$94:$M$102</c:f>
              <c:numCache>
                <c:formatCode>0</c:formatCode>
                <c:ptCount val="9"/>
                <c:pt idx="0">
                  <c:v>2143</c:v>
                </c:pt>
                <c:pt idx="1">
                  <c:v>2983</c:v>
                </c:pt>
                <c:pt idx="2">
                  <c:v>1743</c:v>
                </c:pt>
                <c:pt idx="3">
                  <c:v>1751</c:v>
                </c:pt>
                <c:pt idx="4">
                  <c:v>1934</c:v>
                </c:pt>
                <c:pt idx="5">
                  <c:v>2012</c:v>
                </c:pt>
                <c:pt idx="6">
                  <c:v>1981</c:v>
                </c:pt>
                <c:pt idx="7">
                  <c:v>2163</c:v>
                </c:pt>
                <c:pt idx="8">
                  <c:v>2465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73-4EBF-8B98-249BFDC5A6AA}"/>
            </c:ext>
          </c:extLst>
        </c:ser>
        <c:ser>
          <c:idx val="1"/>
          <c:order val="1"/>
          <c:tx>
            <c:strRef>
              <c:f>Pom_tabulky_grafy_KS!$N$93</c:f>
              <c:strCache>
                <c:ptCount val="1"/>
                <c:pt idx="0">
                  <c:v>Ad</c:v>
                </c:pt>
              </c:strCache>
            </c:strRef>
          </c:tx>
          <c:dLbls>
            <c:dLbl>
              <c:idx val="0"/>
              <c:layout>
                <c:manualLayout>
                  <c:x val="3.1481481481481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9259259259259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068965517241378E-2"/>
                  <c:y val="6.044252905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Pom_tabulky_grafy_KS!$L$94:$L$102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Pom_tabulky_grafy_KS!$N$94:$N$102</c:f>
              <c:numCache>
                <c:formatCode>0</c:formatCode>
                <c:ptCount val="9"/>
                <c:pt idx="0">
                  <c:v>482</c:v>
                </c:pt>
                <c:pt idx="1">
                  <c:v>495</c:v>
                </c:pt>
                <c:pt idx="2">
                  <c:v>392</c:v>
                </c:pt>
                <c:pt idx="3">
                  <c:v>357</c:v>
                </c:pt>
                <c:pt idx="4">
                  <c:v>319</c:v>
                </c:pt>
                <c:pt idx="5">
                  <c:v>334</c:v>
                </c:pt>
                <c:pt idx="6">
                  <c:v>339</c:v>
                </c:pt>
                <c:pt idx="7">
                  <c:v>347</c:v>
                </c:pt>
                <c:pt idx="8">
                  <c:v>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C73-4EBF-8B98-249BFDC5A6AA}"/>
            </c:ext>
          </c:extLst>
        </c:ser>
        <c:ser>
          <c:idx val="2"/>
          <c:order val="2"/>
          <c:tx>
            <c:strRef>
              <c:f>Pom_tabulky_grafy_KS!$O$93</c:f>
              <c:strCache>
                <c:ptCount val="1"/>
                <c:pt idx="0">
                  <c:v>Af</c:v>
                </c:pt>
              </c:strCache>
            </c:strRef>
          </c:tx>
          <c:dLbls>
            <c:dLbl>
              <c:idx val="0"/>
              <c:layout>
                <c:manualLayout>
                  <c:x val="3.3333333333333354E-2"/>
                  <c:y val="-3.661327231121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518518518518517E-2"/>
                  <c:y val="6.1022120518688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390804597701149E-2"/>
                  <c:y val="3.74168037029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Pom_tabulky_grafy_KS!$L$94:$L$102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Pom_tabulky_grafy_KS!$O$94:$O$102</c:f>
              <c:numCache>
                <c:formatCode>0</c:formatCode>
                <c:ptCount val="9"/>
                <c:pt idx="0">
                  <c:v>491</c:v>
                </c:pt>
                <c:pt idx="1">
                  <c:v>557</c:v>
                </c:pt>
                <c:pt idx="2">
                  <c:v>401</c:v>
                </c:pt>
                <c:pt idx="3">
                  <c:v>424</c:v>
                </c:pt>
                <c:pt idx="4">
                  <c:v>649</c:v>
                </c:pt>
                <c:pt idx="5">
                  <c:v>593</c:v>
                </c:pt>
                <c:pt idx="6">
                  <c:v>591</c:v>
                </c:pt>
                <c:pt idx="7">
                  <c:v>383</c:v>
                </c:pt>
                <c:pt idx="8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C73-4EBF-8B98-249BFDC5A6AA}"/>
            </c:ext>
          </c:extLst>
        </c:ser>
        <c:ser>
          <c:idx val="3"/>
          <c:order val="3"/>
          <c:tx>
            <c:strRef>
              <c:f>Pom_tabulky_grafy_KS!$P$93</c:f>
              <c:strCache>
                <c:ptCount val="1"/>
                <c:pt idx="0">
                  <c:v>Az</c:v>
                </c:pt>
              </c:strCache>
            </c:strRef>
          </c:tx>
          <c:dLbls>
            <c:dLbl>
              <c:idx val="0"/>
              <c:layout>
                <c:manualLayout>
                  <c:x val="1.4814814814814815E-2"/>
                  <c:y val="-2.745995423340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1533180778031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666E-2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08045977011495E-2"/>
                  <c:y val="1.151286267783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C73-4EBF-8B98-249BFDC5A6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Pom_tabulky_grafy_KS!$L$94:$L$102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Pom_tabulky_grafy_KS!$P$94:$P$102</c:f>
              <c:numCache>
                <c:formatCode>0</c:formatCode>
                <c:ptCount val="9"/>
                <c:pt idx="0">
                  <c:v>71</c:v>
                </c:pt>
                <c:pt idx="1">
                  <c:v>69</c:v>
                </c:pt>
                <c:pt idx="2">
                  <c:v>62</c:v>
                </c:pt>
                <c:pt idx="3">
                  <c:v>73</c:v>
                </c:pt>
                <c:pt idx="4">
                  <c:v>138</c:v>
                </c:pt>
                <c:pt idx="5">
                  <c:v>176</c:v>
                </c:pt>
                <c:pt idx="6">
                  <c:v>221</c:v>
                </c:pt>
                <c:pt idx="7">
                  <c:v>323</c:v>
                </c:pt>
                <c:pt idx="8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C73-4EBF-8B98-249BFDC5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58336"/>
        <c:axId val="129759872"/>
      </c:areaChart>
      <c:catAx>
        <c:axId val="1297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759872"/>
        <c:crosses val="autoZero"/>
        <c:auto val="1"/>
        <c:lblAlgn val="ctr"/>
        <c:lblOffset val="100"/>
        <c:noMultiLvlLbl val="0"/>
      </c:catAx>
      <c:valAx>
        <c:axId val="129759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75833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- 2018'!$B$6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- 2018'!$C$6:$D$6</c:f>
              <c:numCache>
                <c:formatCode>#,##0</c:formatCode>
                <c:ptCount val="2"/>
                <c:pt idx="0">
                  <c:v>394.226</c:v>
                </c:pt>
                <c:pt idx="1">
                  <c:v>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9E-4129-8357-9577A3244029}"/>
            </c:ext>
          </c:extLst>
        </c:ser>
        <c:ser>
          <c:idx val="1"/>
          <c:order val="1"/>
          <c:tx>
            <c:strRef>
              <c:f>'Výsl. KS INS - 2018'!$B$7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- 2018'!$C$7:$D$7</c:f>
              <c:numCache>
                <c:formatCode>#,##0</c:formatCode>
                <c:ptCount val="2"/>
                <c:pt idx="0">
                  <c:v>237</c:v>
                </c:pt>
                <c:pt idx="1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9E-4129-8357-9577A3244029}"/>
            </c:ext>
          </c:extLst>
        </c:ser>
        <c:ser>
          <c:idx val="2"/>
          <c:order val="2"/>
          <c:tx>
            <c:strRef>
              <c:f>'Výsl. KS INS - 2018'!$B$8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- 2018'!$C$8:$D$8</c:f>
              <c:numCache>
                <c:formatCode>#,##0</c:formatCode>
                <c:ptCount val="2"/>
                <c:pt idx="0">
                  <c:v>1006</c:v>
                </c:pt>
                <c:pt idx="1">
                  <c:v>1192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9E-4129-8357-9577A3244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006208"/>
        <c:axId val="129020288"/>
      </c:barChart>
      <c:catAx>
        <c:axId val="12900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020288"/>
        <c:crosses val="autoZero"/>
        <c:auto val="1"/>
        <c:lblAlgn val="ctr"/>
        <c:lblOffset val="100"/>
        <c:noMultiLvlLbl val="0"/>
      </c:catAx>
      <c:valAx>
        <c:axId val="12902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9006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- 2018'!$B$9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- 2018'!$C$9:$D$9</c:f>
              <c:numCache>
                <c:formatCode>#,##0.00</c:formatCode>
                <c:ptCount val="2"/>
                <c:pt idx="0">
                  <c:v>15.233420000000001</c:v>
                </c:pt>
                <c:pt idx="1">
                  <c:v>19.420000000000002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E-43A9-A051-93DCBBE54977}"/>
            </c:ext>
          </c:extLst>
        </c:ser>
        <c:ser>
          <c:idx val="1"/>
          <c:order val="1"/>
          <c:tx>
            <c:strRef>
              <c:f>'Výsl. KS INS - 2018'!$B$10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- 2018'!$C$10:$D$10</c:f>
              <c:numCache>
                <c:formatCode>#,##0.00</c:formatCode>
                <c:ptCount val="2"/>
                <c:pt idx="0">
                  <c:v>46</c:v>
                </c:pt>
                <c:pt idx="1">
                  <c:v>44.4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8E-43A9-A051-93DCBBE54977}"/>
            </c:ext>
          </c:extLst>
        </c:ser>
        <c:ser>
          <c:idx val="2"/>
          <c:order val="2"/>
          <c:tx>
            <c:strRef>
              <c:f>'Výsl. KS INS - 2018'!$B$11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- 2018'!$C$11:$D$11</c:f>
              <c:numCache>
                <c:formatCode>#,##0.00</c:formatCode>
                <c:ptCount val="2"/>
                <c:pt idx="0">
                  <c:v>7.0073732000000009</c:v>
                </c:pt>
                <c:pt idx="1">
                  <c:v>8.6224800000000013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8E-43A9-A051-93DCBBE5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136512"/>
        <c:axId val="129138048"/>
      </c:barChart>
      <c:catAx>
        <c:axId val="12913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138048"/>
        <c:crosses val="autoZero"/>
        <c:auto val="1"/>
        <c:lblAlgn val="ctr"/>
        <c:lblOffset val="100"/>
        <c:noMultiLvlLbl val="0"/>
      </c:catAx>
      <c:valAx>
        <c:axId val="12913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29136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- 2018'!$B$16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- 2018'!$C$16:$D$16</c:f>
              <c:numCache>
                <c:formatCode>#,##0</c:formatCode>
                <c:ptCount val="2"/>
                <c:pt idx="0">
                  <c:v>255.83081570996981</c:v>
                </c:pt>
                <c:pt idx="1">
                  <c:v>383.31684981684981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CC-4E0E-9D41-AB0DFE7B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164416"/>
        <c:axId val="129165952"/>
      </c:barChart>
      <c:catAx>
        <c:axId val="12916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165952"/>
        <c:crosses val="autoZero"/>
        <c:auto val="1"/>
        <c:lblAlgn val="ctr"/>
        <c:lblOffset val="100"/>
        <c:noMultiLvlLbl val="0"/>
      </c:catAx>
      <c:valAx>
        <c:axId val="129165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91644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Délka</a:t>
            </a:r>
            <a:r>
              <a:rPr lang="cs-CZ" baseline="0"/>
              <a:t> řízení, 2018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- 2018'!$H$6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- 2018'!$I$6:$J$6</c:f>
              <c:numCache>
                <c:formatCode>0</c:formatCode>
                <c:ptCount val="2"/>
                <c:pt idx="0" formatCode="#,##0">
                  <c:v>76</c:v>
                </c:pt>
                <c:pt idx="1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C-4BDD-A385-7D2478AB8A9E}"/>
            </c:ext>
          </c:extLst>
        </c:ser>
        <c:ser>
          <c:idx val="1"/>
          <c:order val="1"/>
          <c:tx>
            <c:strRef>
              <c:f>'Výsl. KS INS - 2018'!$H$7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- 2018'!$I$7:$J$7</c:f>
              <c:numCache>
                <c:formatCode>0</c:formatCode>
                <c:ptCount val="2"/>
                <c:pt idx="0" formatCode="#,##0">
                  <c:v>59</c:v>
                </c:pt>
                <c:pt idx="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C-4BDD-A385-7D2478AB8A9E}"/>
            </c:ext>
          </c:extLst>
        </c:ser>
        <c:ser>
          <c:idx val="2"/>
          <c:order val="2"/>
          <c:tx>
            <c:strRef>
              <c:f>'Výsl. KS INS - 2018'!$H$8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- 2018'!$I$8:$J$8</c:f>
              <c:numCache>
                <c:formatCode>0</c:formatCode>
                <c:ptCount val="2"/>
                <c:pt idx="0" formatCode="#,##0">
                  <c:v>146</c:v>
                </c:pt>
                <c:pt idx="1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5C-4BDD-A385-7D2478AB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30142208"/>
        <c:axId val="130143744"/>
      </c:barChart>
      <c:catAx>
        <c:axId val="1301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43744"/>
        <c:crosses val="autoZero"/>
        <c:auto val="1"/>
        <c:lblAlgn val="ctr"/>
        <c:lblOffset val="100"/>
        <c:noMultiLvlLbl val="0"/>
      </c:catAx>
      <c:valAx>
        <c:axId val="130143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0142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</a:t>
            </a:r>
            <a:r>
              <a:rPr lang="cs-CZ" baseline="0"/>
              <a:t> věcí na soudce, 2018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- 2018'!$H$14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- 2018'!$I$14:$J$14</c:f>
              <c:numCache>
                <c:formatCode>0</c:formatCode>
                <c:ptCount val="2"/>
                <c:pt idx="0">
                  <c:v>187.61538461538461</c:v>
                </c:pt>
                <c:pt idx="1">
                  <c:v>176.8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9-462D-A5BE-FB28F155B219}"/>
            </c:ext>
          </c:extLst>
        </c:ser>
        <c:ser>
          <c:idx val="1"/>
          <c:order val="1"/>
          <c:tx>
            <c:strRef>
              <c:f>'Výsl. KS INS - 2018'!$H$15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- 2018'!$I$15:$J$15</c:f>
              <c:numCache>
                <c:formatCode>0</c:formatCode>
                <c:ptCount val="2"/>
                <c:pt idx="0">
                  <c:v>237.92307692307693</c:v>
                </c:pt>
                <c:pt idx="1">
                  <c:v>236.96666666666667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29-462D-A5BE-FB28F155B219}"/>
            </c:ext>
          </c:extLst>
        </c:ser>
        <c:ser>
          <c:idx val="2"/>
          <c:order val="2"/>
          <c:tx>
            <c:strRef>
              <c:f>'Výsl. KS INS - 2018'!$H$16</c:f>
              <c:strCache>
                <c:ptCount val="1"/>
                <c:pt idx="0">
                  <c:v>Nevyříz. před rozh. o úpadku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- 2018'!$I$16:$J$16</c:f>
              <c:numCache>
                <c:formatCode>0</c:formatCode>
                <c:ptCount val="2"/>
                <c:pt idx="0">
                  <c:v>23.46153846153846</c:v>
                </c:pt>
                <c:pt idx="1">
                  <c:v>19.816666666666666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29-462D-A5BE-FB28F155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29940096"/>
        <c:axId val="129962368"/>
      </c:barChart>
      <c:catAx>
        <c:axId val="12994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962368"/>
        <c:crosses val="autoZero"/>
        <c:auto val="1"/>
        <c:lblAlgn val="ctr"/>
        <c:lblOffset val="100"/>
        <c:noMultiLvlLbl val="0"/>
      </c:catAx>
      <c:valAx>
        <c:axId val="12996236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29940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Způsob řešení úpadku,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'Výsl. KS INS - 2018'!$H$18</c:f>
              <c:strCache>
                <c:ptCount val="1"/>
                <c:pt idx="0">
                  <c:v>Konkurzem</c:v>
                </c:pt>
              </c:strCache>
            </c:strRef>
          </c:tx>
          <c:spPr>
            <a:solidFill>
              <a:srgbClr val="74EF5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- 2018'!$I$18:$J$18</c:f>
              <c:numCache>
                <c:formatCode>0.00</c:formatCode>
                <c:ptCount val="2"/>
                <c:pt idx="0">
                  <c:v>6.9717672236398061</c:v>
                </c:pt>
                <c:pt idx="1">
                  <c:v>7.2140247004949352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BC-4388-A16E-D5A32283612C}"/>
            </c:ext>
          </c:extLst>
        </c:ser>
        <c:ser>
          <c:idx val="1"/>
          <c:order val="1"/>
          <c:tx>
            <c:strRef>
              <c:f>'Výsl. KS INS - 2018'!$H$19</c:f>
              <c:strCache>
                <c:ptCount val="1"/>
                <c:pt idx="0">
                  <c:v>Reorganizací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- 2018'!$I$19:$J$19</c:f>
              <c:numCache>
                <c:formatCode>0.00</c:formatCode>
                <c:ptCount val="2"/>
                <c:pt idx="0">
                  <c:v>3.292452053666968E-2</c:v>
                </c:pt>
                <c:pt idx="1">
                  <c:v>3.9779823303575559E-2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BC-4388-A16E-D5A32283612C}"/>
            </c:ext>
          </c:extLst>
        </c:ser>
        <c:ser>
          <c:idx val="2"/>
          <c:order val="2"/>
          <c:tx>
            <c:strRef>
              <c:f>'Výsl. KS INS - 2018'!$H$20</c:f>
              <c:strCache>
                <c:ptCount val="1"/>
                <c:pt idx="0">
                  <c:v>Oddlužením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KS Praha</c:v>
                </c:pt>
                <c:pt idx="1">
                  <c:v>ČR</c:v>
                </c:pt>
              </c:strCache>
            </c:strRef>
          </c:cat>
          <c:val>
            <c:numRef>
              <c:f>'Výsl. KS INS - 2018'!$I$20:$J$20</c:f>
              <c:numCache>
                <c:formatCode>0.00</c:formatCode>
                <c:ptCount val="2"/>
                <c:pt idx="0">
                  <c:v>92.995308255823531</c:v>
                </c:pt>
                <c:pt idx="1">
                  <c:v>92.746195476201493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BC-4388-A16E-D5A32283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04864"/>
        <c:axId val="130006400"/>
      </c:barChart>
      <c:catAx>
        <c:axId val="130004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0006400"/>
        <c:crosses val="autoZero"/>
        <c:auto val="1"/>
        <c:lblAlgn val="ctr"/>
        <c:lblOffset val="100"/>
        <c:noMultiLvlLbl val="0"/>
      </c:catAx>
      <c:valAx>
        <c:axId val="130006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3000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ICm </a:t>
            </a:r>
            <a:r>
              <a:rPr lang="cs-CZ" sz="1400" baseline="0"/>
              <a:t>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Pom_tabulky_grafy_KS!$B$110:$B$117</c:f>
              <c:numCache>
                <c:formatCode>0</c:formatCode>
                <c:ptCount val="8"/>
                <c:pt idx="0">
                  <c:v>128.34479999999999</c:v>
                </c:pt>
                <c:pt idx="1">
                  <c:v>185.81460000000001</c:v>
                </c:pt>
                <c:pt idx="2">
                  <c:v>237.7612</c:v>
                </c:pt>
                <c:pt idx="3">
                  <c:v>250.24469999999999</c:v>
                </c:pt>
                <c:pt idx="4">
                  <c:v>298.15699999999998</c:v>
                </c:pt>
                <c:pt idx="5">
                  <c:v>322.7971</c:v>
                </c:pt>
                <c:pt idx="6">
                  <c:v>356.03370000000001</c:v>
                </c:pt>
                <c:pt idx="7">
                  <c:v>394.226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F4-4FD5-80FA-CB9BAD2F57D9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Pom_tabulky_grafy_KS!$C$110:$C$117</c:f>
              <c:numCache>
                <c:formatCode>General</c:formatCode>
                <c:ptCount val="8"/>
                <c:pt idx="0">
                  <c:v>127</c:v>
                </c:pt>
                <c:pt idx="1">
                  <c:v>143</c:v>
                </c:pt>
                <c:pt idx="2">
                  <c:v>163</c:v>
                </c:pt>
                <c:pt idx="3">
                  <c:v>173</c:v>
                </c:pt>
                <c:pt idx="4">
                  <c:v>192.5</c:v>
                </c:pt>
                <c:pt idx="5">
                  <c:v>246</c:v>
                </c:pt>
                <c:pt idx="6">
                  <c:v>268</c:v>
                </c:pt>
                <c:pt idx="7">
                  <c:v>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4-4FD5-80FA-CB9BAD2F57D9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Pom_tabulky_grafy_KS!$D$110:$D$117</c:f>
              <c:numCache>
                <c:formatCode>General</c:formatCode>
                <c:ptCount val="8"/>
                <c:pt idx="0">
                  <c:v>195</c:v>
                </c:pt>
                <c:pt idx="1">
                  <c:v>416</c:v>
                </c:pt>
                <c:pt idx="2">
                  <c:v>567</c:v>
                </c:pt>
                <c:pt idx="3">
                  <c:v>586</c:v>
                </c:pt>
                <c:pt idx="4">
                  <c:v>651</c:v>
                </c:pt>
                <c:pt idx="5">
                  <c:v>630</c:v>
                </c:pt>
                <c:pt idx="6">
                  <c:v>730</c:v>
                </c:pt>
                <c:pt idx="7">
                  <c:v>1006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F4-4FD5-80FA-CB9BAD2F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9248"/>
        <c:axId val="129510784"/>
      </c:lineChart>
      <c:catAx>
        <c:axId val="1295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510784"/>
        <c:crosses val="autoZero"/>
        <c:auto val="1"/>
        <c:lblAlgn val="ctr"/>
        <c:lblOffset val="100"/>
        <c:noMultiLvlLbl val="0"/>
      </c:catAx>
      <c:valAx>
        <c:axId val="1295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50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ICm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Pom_tabulky_grafy_KS!$E$110:$E$117</c:f>
              <c:numCache>
                <c:formatCode>General</c:formatCode>
                <c:ptCount val="8"/>
                <c:pt idx="0">
                  <c:v>331</c:v>
                </c:pt>
                <c:pt idx="1">
                  <c:v>320</c:v>
                </c:pt>
                <c:pt idx="2">
                  <c:v>610</c:v>
                </c:pt>
                <c:pt idx="3">
                  <c:v>526</c:v>
                </c:pt>
                <c:pt idx="4">
                  <c:v>539</c:v>
                </c:pt>
                <c:pt idx="5">
                  <c:v>557</c:v>
                </c:pt>
                <c:pt idx="6">
                  <c:v>569</c:v>
                </c:pt>
                <c:pt idx="7">
                  <c:v>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27-4903-8C8C-55246E896520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Pom_tabulky_grafy_KS!$F$110:$F$117</c:f>
              <c:numCache>
                <c:formatCode>General</c:formatCode>
                <c:ptCount val="8"/>
                <c:pt idx="0">
                  <c:v>312</c:v>
                </c:pt>
                <c:pt idx="1">
                  <c:v>267</c:v>
                </c:pt>
                <c:pt idx="2">
                  <c:v>387</c:v>
                </c:pt>
                <c:pt idx="3">
                  <c:v>459</c:v>
                </c:pt>
                <c:pt idx="4">
                  <c:v>486</c:v>
                </c:pt>
                <c:pt idx="5">
                  <c:v>462</c:v>
                </c:pt>
                <c:pt idx="6">
                  <c:v>540</c:v>
                </c:pt>
                <c:pt idx="7">
                  <c:v>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27-4903-8C8C-55246E896520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Pom_tabulky_grafy_KS!$G$110:$G$117</c:f>
              <c:numCache>
                <c:formatCode>General</c:formatCode>
                <c:ptCount val="8"/>
                <c:pt idx="0">
                  <c:v>182</c:v>
                </c:pt>
                <c:pt idx="1">
                  <c:v>235</c:v>
                </c:pt>
                <c:pt idx="2">
                  <c:v>458</c:v>
                </c:pt>
                <c:pt idx="3">
                  <c:v>527</c:v>
                </c:pt>
                <c:pt idx="4">
                  <c:v>581</c:v>
                </c:pt>
                <c:pt idx="5">
                  <c:v>677</c:v>
                </c:pt>
                <c:pt idx="6">
                  <c:v>707</c:v>
                </c:pt>
                <c:pt idx="7">
                  <c:v>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27-4903-8C8C-55246E89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4016"/>
        <c:axId val="129575552"/>
      </c:lineChart>
      <c:catAx>
        <c:axId val="1295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575552"/>
        <c:crosses val="autoZero"/>
        <c:auto val="1"/>
        <c:lblAlgn val="ctr"/>
        <c:lblOffset val="100"/>
        <c:noMultiLvlLbl val="0"/>
      </c:catAx>
      <c:valAx>
        <c:axId val="12957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57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u="none" strike="noStrike" baseline="0">
                <a:effectLst/>
              </a:rPr>
              <a:t>Rejstřík ICm - </a:t>
            </a:r>
            <a:r>
              <a:rPr lang="cs-CZ" sz="1400" baseline="0"/>
              <a:t>disposition time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Pom_tabulky_grafy_KS!$A$110:$A$117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Pom_tabulky_grafy_KS!$H$110:$H$117</c:f>
              <c:numCache>
                <c:formatCode>0</c:formatCode>
                <c:ptCount val="8"/>
                <c:pt idx="0">
                  <c:v>212.91666666666669</c:v>
                </c:pt>
                <c:pt idx="1">
                  <c:v>321.25468164794012</c:v>
                </c:pt>
                <c:pt idx="2">
                  <c:v>431.96382428940569</c:v>
                </c:pt>
                <c:pt idx="3">
                  <c:v>419.07407407407408</c:v>
                </c:pt>
                <c:pt idx="4">
                  <c:v>436.34773662551441</c:v>
                </c:pt>
                <c:pt idx="5">
                  <c:v>534.85930735930742</c:v>
                </c:pt>
                <c:pt idx="6">
                  <c:v>477.87962962962968</c:v>
                </c:pt>
                <c:pt idx="7">
                  <c:v>255.83081570996981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B-4792-914D-7E3D0F65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6496"/>
        <c:axId val="129628032"/>
      </c:lineChart>
      <c:catAx>
        <c:axId val="1296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628032"/>
        <c:crosses val="autoZero"/>
        <c:auto val="1"/>
        <c:lblAlgn val="ctr"/>
        <c:lblOffset val="100"/>
        <c:noMultiLvlLbl val="0"/>
      </c:catAx>
      <c:valAx>
        <c:axId val="12962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62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INS </a:t>
            </a:r>
            <a:r>
              <a:rPr lang="cs-CZ" sz="1400" baseline="0"/>
              <a:t>- délky řízení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Pom_tabulky_grafy_KS!$B$122:$B$132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34.515630000000002</c:v>
                </c:pt>
                <c:pt idx="4">
                  <c:v>43.137999999999998</c:v>
                </c:pt>
                <c:pt idx="5">
                  <c:v>50.274479999999997</c:v>
                </c:pt>
                <c:pt idx="6">
                  <c:v>57.033569999999997</c:v>
                </c:pt>
                <c:pt idx="7">
                  <c:v>63.378990000000002</c:v>
                </c:pt>
                <c:pt idx="8">
                  <c:v>73.388819999999996</c:v>
                </c:pt>
                <c:pt idx="9">
                  <c:v>78.125510000000006</c:v>
                </c:pt>
                <c:pt idx="10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A9-44A8-8B71-59779132D9E2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Pom_tabulky_grafy_KS!$C$122:$C$132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19</c:v>
                </c:pt>
                <c:pt idx="5">
                  <c:v>27</c:v>
                </c:pt>
                <c:pt idx="6">
                  <c:v>31</c:v>
                </c:pt>
                <c:pt idx="7">
                  <c:v>34</c:v>
                </c:pt>
                <c:pt idx="8">
                  <c:v>45</c:v>
                </c:pt>
                <c:pt idx="9">
                  <c:v>57</c:v>
                </c:pt>
                <c:pt idx="10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A9-44A8-8B71-59779132D9E2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Pom_tabulky_grafy_KS!$D$122:$D$132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</c:v>
                </c:pt>
                <c:pt idx="4">
                  <c:v>116</c:v>
                </c:pt>
                <c:pt idx="5">
                  <c:v>127</c:v>
                </c:pt>
                <c:pt idx="6">
                  <c:v>149</c:v>
                </c:pt>
                <c:pt idx="7">
                  <c:v>148</c:v>
                </c:pt>
                <c:pt idx="8">
                  <c:v>168</c:v>
                </c:pt>
                <c:pt idx="9">
                  <c:v>160</c:v>
                </c:pt>
                <c:pt idx="10">
                  <c:v>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A9-44A8-8B71-59779132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50048"/>
        <c:axId val="129680512"/>
      </c:lineChart>
      <c:catAx>
        <c:axId val="1296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680512"/>
        <c:crosses val="autoZero"/>
        <c:auto val="1"/>
        <c:lblAlgn val="ctr"/>
        <c:lblOffset val="100"/>
        <c:noMultiLvlLbl val="0"/>
      </c:catAx>
      <c:valAx>
        <c:axId val="129680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2965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INS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Pom_tabulky_grafy_KS!$E$134</c:f>
              <c:strCache>
                <c:ptCount val="1"/>
                <c:pt idx="0">
                  <c:v>Obživa+nápad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Pom_tabulky_grafy_KS!$E$122:$E$132</c:f>
              <c:numCache>
                <c:formatCode>General</c:formatCode>
                <c:ptCount val="11"/>
                <c:pt idx="0">
                  <c:v>271</c:v>
                </c:pt>
                <c:pt idx="1">
                  <c:v>669</c:v>
                </c:pt>
                <c:pt idx="2">
                  <c:v>1334</c:v>
                </c:pt>
                <c:pt idx="3">
                  <c:v>2088</c:v>
                </c:pt>
                <c:pt idx="4">
                  <c:v>3388</c:v>
                </c:pt>
                <c:pt idx="5">
                  <c:v>4408</c:v>
                </c:pt>
                <c:pt idx="6">
                  <c:v>4453</c:v>
                </c:pt>
                <c:pt idx="7">
                  <c:v>4007</c:v>
                </c:pt>
                <c:pt idx="8">
                  <c:v>3296</c:v>
                </c:pt>
                <c:pt idx="9">
                  <c:v>2603</c:v>
                </c:pt>
                <c:pt idx="10">
                  <c:v>2439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39-4285-87D3-6E7B4DD189A8}"/>
            </c:ext>
          </c:extLst>
        </c:ser>
        <c:ser>
          <c:idx val="1"/>
          <c:order val="1"/>
          <c:tx>
            <c:strRef>
              <c:f>Pom_tabulky_grafy_KS!$F$134</c:f>
              <c:strCache>
                <c:ptCount val="1"/>
                <c:pt idx="0">
                  <c:v>Vyřízeno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Pom_tabulky_grafy_KS!$F$122:$F$132</c:f>
              <c:numCache>
                <c:formatCode>General</c:formatCode>
                <c:ptCount val="11"/>
                <c:pt idx="0">
                  <c:v>156</c:v>
                </c:pt>
                <c:pt idx="1">
                  <c:v>331</c:v>
                </c:pt>
                <c:pt idx="2">
                  <c:v>576</c:v>
                </c:pt>
                <c:pt idx="3">
                  <c:v>691</c:v>
                </c:pt>
                <c:pt idx="4">
                  <c:v>968</c:v>
                </c:pt>
                <c:pt idx="5">
                  <c:v>1600</c:v>
                </c:pt>
                <c:pt idx="6">
                  <c:v>1800</c:v>
                </c:pt>
                <c:pt idx="7">
                  <c:v>1779</c:v>
                </c:pt>
                <c:pt idx="8">
                  <c:v>2055</c:v>
                </c:pt>
                <c:pt idx="9">
                  <c:v>2703</c:v>
                </c:pt>
                <c:pt idx="10">
                  <c:v>3093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39-4285-87D3-6E7B4DD189A8}"/>
            </c:ext>
          </c:extLst>
        </c:ser>
        <c:ser>
          <c:idx val="2"/>
          <c:order val="2"/>
          <c:tx>
            <c:strRef>
              <c:f>Pom_tabulky_grafy_KS!$G$134</c:f>
              <c:strCache>
                <c:ptCount val="1"/>
                <c:pt idx="0">
                  <c:v>Nevyříz. před rozh. o úpadku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Pom_tabulky_grafy_KS!$G$122:$G$132</c:f>
              <c:numCache>
                <c:formatCode>General</c:formatCode>
                <c:ptCount val="11"/>
                <c:pt idx="0">
                  <c:v>58</c:v>
                </c:pt>
                <c:pt idx="1">
                  <c:v>171</c:v>
                </c:pt>
                <c:pt idx="2">
                  <c:v>339</c:v>
                </c:pt>
                <c:pt idx="3">
                  <c:v>563</c:v>
                </c:pt>
                <c:pt idx="4">
                  <c:v>866</c:v>
                </c:pt>
                <c:pt idx="5">
                  <c:v>1137</c:v>
                </c:pt>
                <c:pt idx="6">
                  <c:v>603</c:v>
                </c:pt>
                <c:pt idx="7">
                  <c:v>525</c:v>
                </c:pt>
                <c:pt idx="8">
                  <c:v>542</c:v>
                </c:pt>
                <c:pt idx="9">
                  <c:v>279</c:v>
                </c:pt>
                <c:pt idx="10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239-4285-87D3-6E7B4DD189A8}"/>
            </c:ext>
          </c:extLst>
        </c:ser>
        <c:ser>
          <c:idx val="3"/>
          <c:order val="3"/>
          <c:tx>
            <c:strRef>
              <c:f>Pom_tabulky_grafy_KS!$H$134</c:f>
              <c:strCache>
                <c:ptCount val="1"/>
                <c:pt idx="0">
                  <c:v>Nevyříz. po rozh. o úpadku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3.9129074074074073E-2"/>
                  <c:y val="3.9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39-4285-87D3-6E7B4DD189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B05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Pom_tabulky_grafy_KS!$H$122:$H$132</c:f>
              <c:numCache>
                <c:formatCode>General</c:formatCode>
                <c:ptCount val="11"/>
                <c:pt idx="0">
                  <c:v>95</c:v>
                </c:pt>
                <c:pt idx="1">
                  <c:v>330</c:v>
                </c:pt>
                <c:pt idx="2">
                  <c:v>880</c:v>
                </c:pt>
                <c:pt idx="3">
                  <c:v>2043</c:v>
                </c:pt>
                <c:pt idx="4">
                  <c:v>4108</c:v>
                </c:pt>
                <c:pt idx="5">
                  <c:v>6461</c:v>
                </c:pt>
                <c:pt idx="6">
                  <c:v>9432</c:v>
                </c:pt>
                <c:pt idx="7">
                  <c:v>11576</c:v>
                </c:pt>
                <c:pt idx="8">
                  <c:v>12677</c:v>
                </c:pt>
                <c:pt idx="9">
                  <c:v>12823</c:v>
                </c:pt>
                <c:pt idx="10">
                  <c:v>12156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239-4285-87D3-6E7B4DD1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9088"/>
        <c:axId val="130730624"/>
      </c:lineChart>
      <c:catAx>
        <c:axId val="1307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730624"/>
        <c:crosses val="autoZero"/>
        <c:auto val="1"/>
        <c:lblAlgn val="ctr"/>
        <c:lblOffset val="100"/>
        <c:noMultiLvlLbl val="0"/>
      </c:catAx>
      <c:valAx>
        <c:axId val="13073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729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Věci</a:t>
            </a:r>
            <a:r>
              <a:rPr lang="cs-CZ" sz="1200" baseline="0"/>
              <a:t> dosud v řízení - p</a:t>
            </a:r>
            <a:r>
              <a:rPr lang="cs-CZ" sz="1200"/>
              <a:t>odíl způsobů řešení úpadku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Pom_tabulky_grafy_KS!$I$121</c:f>
              <c:strCache>
                <c:ptCount val="1"/>
                <c:pt idx="0">
                  <c:v>Konkurzem</c:v>
                </c:pt>
              </c:strCache>
            </c:strRef>
          </c:tx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Pom_tabulky_grafy_KS!$I$122:$I$132</c:f>
              <c:numCache>
                <c:formatCode>0</c:formatCode>
                <c:ptCount val="11"/>
                <c:pt idx="0">
                  <c:v>61</c:v>
                </c:pt>
                <c:pt idx="1">
                  <c:v>180</c:v>
                </c:pt>
                <c:pt idx="2">
                  <c:v>289</c:v>
                </c:pt>
                <c:pt idx="3">
                  <c:v>437</c:v>
                </c:pt>
                <c:pt idx="4">
                  <c:v>686</c:v>
                </c:pt>
                <c:pt idx="5">
                  <c:v>978</c:v>
                </c:pt>
                <c:pt idx="6">
                  <c:v>1203</c:v>
                </c:pt>
                <c:pt idx="7">
                  <c:v>1444</c:v>
                </c:pt>
                <c:pt idx="8">
                  <c:v>1416</c:v>
                </c:pt>
                <c:pt idx="9">
                  <c:v>1145</c:v>
                </c:pt>
                <c:pt idx="10">
                  <c:v>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5C9-AB1E-CE1A7CA8B29C}"/>
            </c:ext>
          </c:extLst>
        </c:ser>
        <c:ser>
          <c:idx val="1"/>
          <c:order val="1"/>
          <c:tx>
            <c:strRef>
              <c:f>Pom_tabulky_grafy_KS!$J$121</c:f>
              <c:strCache>
                <c:ptCount val="1"/>
                <c:pt idx="0">
                  <c:v>Reorganizací</c:v>
                </c:pt>
              </c:strCache>
            </c:strRef>
          </c:tx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Pom_tabulky_grafy_KS!$J$122:$J$131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5C9-AB1E-CE1A7CA8B29C}"/>
            </c:ext>
          </c:extLst>
        </c:ser>
        <c:ser>
          <c:idx val="2"/>
          <c:order val="2"/>
          <c:tx>
            <c:strRef>
              <c:f>Pom_tabulky_grafy_KS!$K$121</c:f>
              <c:strCache>
                <c:ptCount val="1"/>
                <c:pt idx="0">
                  <c:v>Oddlužením</c:v>
                </c:pt>
              </c:strCache>
            </c:strRef>
          </c:tx>
          <c:cat>
            <c:numRef>
              <c:f>Pom_tabulky_grafy_KS!$A$122:$A$132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Pom_tabulky_grafy_KS!$K$122:$K$132</c:f>
              <c:numCache>
                <c:formatCode>0</c:formatCode>
                <c:ptCount val="11"/>
                <c:pt idx="0">
                  <c:v>33</c:v>
                </c:pt>
                <c:pt idx="1">
                  <c:v>145</c:v>
                </c:pt>
                <c:pt idx="2">
                  <c:v>587</c:v>
                </c:pt>
                <c:pt idx="3">
                  <c:v>1600</c:v>
                </c:pt>
                <c:pt idx="4">
                  <c:v>3407</c:v>
                </c:pt>
                <c:pt idx="5">
                  <c:v>5466</c:v>
                </c:pt>
                <c:pt idx="6">
                  <c:v>8208</c:v>
                </c:pt>
                <c:pt idx="7">
                  <c:v>10119</c:v>
                </c:pt>
                <c:pt idx="8">
                  <c:v>11244</c:v>
                </c:pt>
                <c:pt idx="9">
                  <c:v>11663</c:v>
                </c:pt>
                <c:pt idx="10">
                  <c:v>11298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4-45C9-AB1E-CE1A7CA8B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39040"/>
        <c:axId val="130440576"/>
      </c:areaChart>
      <c:catAx>
        <c:axId val="1304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440576"/>
        <c:crosses val="autoZero"/>
        <c:auto val="1"/>
        <c:lblAlgn val="ctr"/>
        <c:lblOffset val="100"/>
        <c:noMultiLvlLbl val="0"/>
      </c:catAx>
      <c:valAx>
        <c:axId val="1304405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043904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0</xdr:rowOff>
    </xdr:from>
    <xdr:to>
      <xdr:col>4</xdr:col>
      <xdr:colOff>388125</xdr:colOff>
      <xdr:row>37</xdr:row>
      <xdr:rowOff>79650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82275</xdr:rowOff>
    </xdr:from>
    <xdr:to>
      <xdr:col>4</xdr:col>
      <xdr:colOff>378600</xdr:colOff>
      <xdr:row>51</xdr:row>
      <xdr:rowOff>161925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378601</xdr:colOff>
      <xdr:row>23</xdr:row>
      <xdr:rowOff>0</xdr:rowOff>
    </xdr:from>
    <xdr:to>
      <xdr:col>6</xdr:col>
      <xdr:colOff>2705744</xdr:colOff>
      <xdr:row>37</xdr:row>
      <xdr:rowOff>79650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378600</xdr:colOff>
      <xdr:row>37</xdr:row>
      <xdr:rowOff>79650</xdr:rowOff>
    </xdr:from>
    <xdr:to>
      <xdr:col>6</xdr:col>
      <xdr:colOff>2705743</xdr:colOff>
      <xdr:row>51</xdr:row>
      <xdr:rowOff>159300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161925</xdr:rowOff>
    </xdr:from>
    <xdr:to>
      <xdr:col>4</xdr:col>
      <xdr:colOff>378600</xdr:colOff>
      <xdr:row>66</xdr:row>
      <xdr:rowOff>41550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378599</xdr:colOff>
      <xdr:row>37</xdr:row>
      <xdr:rowOff>72750</xdr:rowOff>
    </xdr:from>
    <xdr:to>
      <xdr:col>14</xdr:col>
      <xdr:colOff>2705742</xdr:colOff>
      <xdr:row>51</xdr:row>
      <xdr:rowOff>152400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37</xdr:row>
      <xdr:rowOff>72750</xdr:rowOff>
    </xdr:from>
    <xdr:to>
      <xdr:col>12</xdr:col>
      <xdr:colOff>378600</xdr:colOff>
      <xdr:row>51</xdr:row>
      <xdr:rowOff>152400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378599</xdr:colOff>
      <xdr:row>23</xdr:row>
      <xdr:rowOff>0</xdr:rowOff>
    </xdr:from>
    <xdr:to>
      <xdr:col>14</xdr:col>
      <xdr:colOff>2705742</xdr:colOff>
      <xdr:row>37</xdr:row>
      <xdr:rowOff>79650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12</xdr:col>
      <xdr:colOff>378600</xdr:colOff>
      <xdr:row>37</xdr:row>
      <xdr:rowOff>79650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378600</xdr:colOff>
      <xdr:row>37</xdr:row>
      <xdr:rowOff>79650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37</xdr:row>
      <xdr:rowOff>79650</xdr:rowOff>
    </xdr:from>
    <xdr:to>
      <xdr:col>20</xdr:col>
      <xdr:colOff>378600</xdr:colOff>
      <xdr:row>51</xdr:row>
      <xdr:rowOff>159300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599400</xdr:colOff>
      <xdr:row>22</xdr:row>
      <xdr:rowOff>199575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599400</xdr:colOff>
      <xdr:row>5</xdr:row>
      <xdr:rowOff>0</xdr:rowOff>
    </xdr:from>
    <xdr:to>
      <xdr:col>15</xdr:col>
      <xdr:colOff>513000</xdr:colOff>
      <xdr:row>22</xdr:row>
      <xdr:rowOff>199575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513000</xdr:colOff>
      <xdr:row>5</xdr:row>
      <xdr:rowOff>450</xdr:rowOff>
    </xdr:from>
    <xdr:to>
      <xdr:col>23</xdr:col>
      <xdr:colOff>426600</xdr:colOff>
      <xdr:row>23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25</xdr:row>
      <xdr:rowOff>9525</xdr:rowOff>
    </xdr:from>
    <xdr:to>
      <xdr:col>7</xdr:col>
      <xdr:colOff>608925</xdr:colOff>
      <xdr:row>43</xdr:row>
      <xdr:rowOff>9075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609600</xdr:colOff>
      <xdr:row>25</xdr:row>
      <xdr:rowOff>9525</xdr:rowOff>
    </xdr:from>
    <xdr:to>
      <xdr:col>15</xdr:col>
      <xdr:colOff>523200</xdr:colOff>
      <xdr:row>43</xdr:row>
      <xdr:rowOff>9075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513675</xdr:colOff>
      <xdr:row>25</xdr:row>
      <xdr:rowOff>9525</xdr:rowOff>
    </xdr:from>
    <xdr:to>
      <xdr:col>23</xdr:col>
      <xdr:colOff>427275</xdr:colOff>
      <xdr:row>43</xdr:row>
      <xdr:rowOff>9075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7</xdr:col>
      <xdr:colOff>599400</xdr:colOff>
      <xdr:row>63</xdr:row>
      <xdr:rowOff>9075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600075</xdr:colOff>
      <xdr:row>45</xdr:row>
      <xdr:rowOff>9525</xdr:rowOff>
    </xdr:from>
    <xdr:to>
      <xdr:col>15</xdr:col>
      <xdr:colOff>513675</xdr:colOff>
      <xdr:row>63</xdr:row>
      <xdr:rowOff>9075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503475</xdr:colOff>
      <xdr:row>45</xdr:row>
      <xdr:rowOff>9525</xdr:rowOff>
    </xdr:from>
    <xdr:to>
      <xdr:col>23</xdr:col>
      <xdr:colOff>417075</xdr:colOff>
      <xdr:row>63</xdr:row>
      <xdr:rowOff>9075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95249</xdr:rowOff>
    </xdr:from>
    <xdr:to>
      <xdr:col>3</xdr:col>
      <xdr:colOff>276225</xdr:colOff>
      <xdr:row>36</xdr:row>
      <xdr:rowOff>174899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22</xdr:row>
      <xdr:rowOff>95250</xdr:rowOff>
    </xdr:from>
    <xdr:to>
      <xdr:col>4</xdr:col>
      <xdr:colOff>3426600</xdr:colOff>
      <xdr:row>36</xdr:row>
      <xdr:rowOff>174900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171450</xdr:rowOff>
    </xdr:from>
    <xdr:to>
      <xdr:col>3</xdr:col>
      <xdr:colOff>266700</xdr:colOff>
      <xdr:row>51</xdr:row>
      <xdr:rowOff>51075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257174</xdr:colOff>
      <xdr:row>36</xdr:row>
      <xdr:rowOff>161925</xdr:rowOff>
    </xdr:from>
    <xdr:to>
      <xdr:col>4</xdr:col>
      <xdr:colOff>3407549</xdr:colOff>
      <xdr:row>51</xdr:row>
      <xdr:rowOff>41550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22</xdr:row>
      <xdr:rowOff>85725</xdr:rowOff>
    </xdr:from>
    <xdr:to>
      <xdr:col>9</xdr:col>
      <xdr:colOff>266700</xdr:colOff>
      <xdr:row>36</xdr:row>
      <xdr:rowOff>165375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266700</xdr:colOff>
      <xdr:row>22</xdr:row>
      <xdr:rowOff>85725</xdr:rowOff>
    </xdr:from>
    <xdr:to>
      <xdr:col>11</xdr:col>
      <xdr:colOff>2726513</xdr:colOff>
      <xdr:row>36</xdr:row>
      <xdr:rowOff>165375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466050</xdr:colOff>
      <xdr:row>21</xdr:row>
      <xdr:rowOff>199575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4</xdr:row>
      <xdr:rowOff>0</xdr:rowOff>
    </xdr:from>
    <xdr:to>
      <xdr:col>15</xdr:col>
      <xdr:colOff>380325</xdr:colOff>
      <xdr:row>21</xdr:row>
      <xdr:rowOff>199575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390525</xdr:colOff>
      <xdr:row>4</xdr:row>
      <xdr:rowOff>9525</xdr:rowOff>
    </xdr:from>
    <xdr:to>
      <xdr:col>23</xdr:col>
      <xdr:colOff>304125</xdr:colOff>
      <xdr:row>22</xdr:row>
      <xdr:rowOff>9075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7</xdr:col>
      <xdr:colOff>466050</xdr:colOff>
      <xdr:row>41</xdr:row>
      <xdr:rowOff>199575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457200</xdr:colOff>
      <xdr:row>24</xdr:row>
      <xdr:rowOff>9525</xdr:rowOff>
    </xdr:from>
    <xdr:to>
      <xdr:col>15</xdr:col>
      <xdr:colOff>370800</xdr:colOff>
      <xdr:row>42</xdr:row>
      <xdr:rowOff>9075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381000</xdr:colOff>
      <xdr:row>24</xdr:row>
      <xdr:rowOff>9525</xdr:rowOff>
    </xdr:from>
    <xdr:to>
      <xdr:col>23</xdr:col>
      <xdr:colOff>294600</xdr:colOff>
      <xdr:row>42</xdr:row>
      <xdr:rowOff>9075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95249</xdr:rowOff>
    </xdr:from>
    <xdr:to>
      <xdr:col>3</xdr:col>
      <xdr:colOff>276225</xdr:colOff>
      <xdr:row>35</xdr:row>
      <xdr:rowOff>174899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276224</xdr:colOff>
      <xdr:row>21</xdr:row>
      <xdr:rowOff>95250</xdr:rowOff>
    </xdr:from>
    <xdr:to>
      <xdr:col>4</xdr:col>
      <xdr:colOff>3426599</xdr:colOff>
      <xdr:row>35</xdr:row>
      <xdr:rowOff>174900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171450</xdr:rowOff>
    </xdr:from>
    <xdr:to>
      <xdr:col>3</xdr:col>
      <xdr:colOff>295275</xdr:colOff>
      <xdr:row>50</xdr:row>
      <xdr:rowOff>51075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666189</xdr:colOff>
      <xdr:row>21</xdr:row>
      <xdr:rowOff>77881</xdr:rowOff>
    </xdr:from>
    <xdr:to>
      <xdr:col>9</xdr:col>
      <xdr:colOff>247089</xdr:colOff>
      <xdr:row>35</xdr:row>
      <xdr:rowOff>157531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677396</xdr:colOff>
      <xdr:row>35</xdr:row>
      <xdr:rowOff>163606</xdr:rowOff>
    </xdr:from>
    <xdr:to>
      <xdr:col>9</xdr:col>
      <xdr:colOff>258296</xdr:colOff>
      <xdr:row>50</xdr:row>
      <xdr:rowOff>43231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256614</xdr:colOff>
      <xdr:row>21</xdr:row>
      <xdr:rowOff>77881</xdr:rowOff>
    </xdr:from>
    <xdr:to>
      <xdr:col>13</xdr:col>
      <xdr:colOff>1335301</xdr:colOff>
      <xdr:row>35</xdr:row>
      <xdr:rowOff>157531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672353</xdr:colOff>
      <xdr:row>21</xdr:row>
      <xdr:rowOff>47625</xdr:rowOff>
    </xdr:from>
    <xdr:to>
      <xdr:col>18</xdr:col>
      <xdr:colOff>256055</xdr:colOff>
      <xdr:row>35</xdr:row>
      <xdr:rowOff>127275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265580</xdr:colOff>
      <xdr:row>21</xdr:row>
      <xdr:rowOff>47625</xdr:rowOff>
    </xdr:from>
    <xdr:to>
      <xdr:col>22</xdr:col>
      <xdr:colOff>1344268</xdr:colOff>
      <xdr:row>35</xdr:row>
      <xdr:rowOff>127275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599400</xdr:colOff>
      <xdr:row>20</xdr:row>
      <xdr:rowOff>199575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3</xdr:row>
      <xdr:rowOff>0</xdr:rowOff>
    </xdr:from>
    <xdr:to>
      <xdr:col>15</xdr:col>
      <xdr:colOff>513675</xdr:colOff>
      <xdr:row>20</xdr:row>
      <xdr:rowOff>199575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3</xdr:row>
      <xdr:rowOff>9525</xdr:rowOff>
    </xdr:from>
    <xdr:to>
      <xdr:col>23</xdr:col>
      <xdr:colOff>437475</xdr:colOff>
      <xdr:row>21</xdr:row>
      <xdr:rowOff>9075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599400</xdr:colOff>
      <xdr:row>40</xdr:row>
      <xdr:rowOff>199575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600075</xdr:colOff>
      <xdr:row>23</xdr:row>
      <xdr:rowOff>0</xdr:rowOff>
    </xdr:from>
    <xdr:to>
      <xdr:col>15</xdr:col>
      <xdr:colOff>513675</xdr:colOff>
      <xdr:row>40</xdr:row>
      <xdr:rowOff>199575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523875</xdr:colOff>
      <xdr:row>22</xdr:row>
      <xdr:rowOff>200025</xdr:rowOff>
    </xdr:from>
    <xdr:to>
      <xdr:col>23</xdr:col>
      <xdr:colOff>437475</xdr:colOff>
      <xdr:row>40</xdr:row>
      <xdr:rowOff>199575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7</xdr:col>
      <xdr:colOff>599400</xdr:colOff>
      <xdr:row>60</xdr:row>
      <xdr:rowOff>199575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523875</xdr:colOff>
      <xdr:row>43</xdr:row>
      <xdr:rowOff>0</xdr:rowOff>
    </xdr:from>
    <xdr:to>
      <xdr:col>23</xdr:col>
      <xdr:colOff>437475</xdr:colOff>
      <xdr:row>60</xdr:row>
      <xdr:rowOff>199575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15</xdr:col>
      <xdr:colOff>599400</xdr:colOff>
      <xdr:row>60</xdr:row>
      <xdr:rowOff>199575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266700</xdr:colOff>
      <xdr:row>36</xdr:row>
      <xdr:rowOff>79650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266699</xdr:colOff>
      <xdr:row>22</xdr:row>
      <xdr:rowOff>0</xdr:rowOff>
    </xdr:from>
    <xdr:to>
      <xdr:col>8</xdr:col>
      <xdr:colOff>654824</xdr:colOff>
      <xdr:row>36</xdr:row>
      <xdr:rowOff>79650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3</xdr:col>
      <xdr:colOff>266700</xdr:colOff>
      <xdr:row>50</xdr:row>
      <xdr:rowOff>146325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599400</xdr:colOff>
      <xdr:row>20</xdr:row>
      <xdr:rowOff>199575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</xdr:row>
      <xdr:rowOff>0</xdr:rowOff>
    </xdr:from>
    <xdr:to>
      <xdr:col>15</xdr:col>
      <xdr:colOff>523200</xdr:colOff>
      <xdr:row>20</xdr:row>
      <xdr:rowOff>199575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542925</xdr:colOff>
      <xdr:row>3</xdr:row>
      <xdr:rowOff>0</xdr:rowOff>
    </xdr:from>
    <xdr:to>
      <xdr:col>23</xdr:col>
      <xdr:colOff>456525</xdr:colOff>
      <xdr:row>20</xdr:row>
      <xdr:rowOff>199575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10</xdr:col>
      <xdr:colOff>0</xdr:colOff>
      <xdr:row>43</xdr:row>
      <xdr:rowOff>161925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95249</xdr:rowOff>
    </xdr:from>
    <xdr:to>
      <xdr:col>3</xdr:col>
      <xdr:colOff>276225</xdr:colOff>
      <xdr:row>34</xdr:row>
      <xdr:rowOff>174899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276224</xdr:colOff>
      <xdr:row>20</xdr:row>
      <xdr:rowOff>95250</xdr:rowOff>
    </xdr:from>
    <xdr:to>
      <xdr:col>4</xdr:col>
      <xdr:colOff>3426599</xdr:colOff>
      <xdr:row>34</xdr:row>
      <xdr:rowOff>174900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171450</xdr:rowOff>
    </xdr:from>
    <xdr:to>
      <xdr:col>3</xdr:col>
      <xdr:colOff>266700</xdr:colOff>
      <xdr:row>49</xdr:row>
      <xdr:rowOff>51075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676275</xdr:colOff>
      <xdr:row>24</xdr:row>
      <xdr:rowOff>66675</xdr:rowOff>
    </xdr:from>
    <xdr:to>
      <xdr:col>9</xdr:col>
      <xdr:colOff>57450</xdr:colOff>
      <xdr:row>38</xdr:row>
      <xdr:rowOff>157125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66675</xdr:colOff>
      <xdr:row>24</xdr:row>
      <xdr:rowOff>66675</xdr:rowOff>
    </xdr:from>
    <xdr:to>
      <xdr:col>14</xdr:col>
      <xdr:colOff>454800</xdr:colOff>
      <xdr:row>38</xdr:row>
      <xdr:rowOff>157125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666750</xdr:colOff>
      <xdr:row>39</xdr:row>
      <xdr:rowOff>9524</xdr:rowOff>
    </xdr:from>
    <xdr:to>
      <xdr:col>10</xdr:col>
      <xdr:colOff>0</xdr:colOff>
      <xdr:row>54</xdr:row>
      <xdr:rowOff>104774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7</xdr:col>
      <xdr:colOff>599400</xdr:colOff>
      <xdr:row>21</xdr:row>
      <xdr:rowOff>18600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</xdr:row>
      <xdr:rowOff>19050</xdr:rowOff>
    </xdr:from>
    <xdr:to>
      <xdr:col>15</xdr:col>
      <xdr:colOff>523200</xdr:colOff>
      <xdr:row>21</xdr:row>
      <xdr:rowOff>18600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19050</xdr:rowOff>
    </xdr:from>
    <xdr:to>
      <xdr:col>23</xdr:col>
      <xdr:colOff>447000</xdr:colOff>
      <xdr:row>21</xdr:row>
      <xdr:rowOff>18600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599400</xdr:colOff>
      <xdr:row>40</xdr:row>
      <xdr:rowOff>199575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600075</xdr:colOff>
      <xdr:row>23</xdr:row>
      <xdr:rowOff>0</xdr:rowOff>
    </xdr:from>
    <xdr:to>
      <xdr:col>15</xdr:col>
      <xdr:colOff>513675</xdr:colOff>
      <xdr:row>40</xdr:row>
      <xdr:rowOff>190050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495300</xdr:colOff>
      <xdr:row>23</xdr:row>
      <xdr:rowOff>0</xdr:rowOff>
    </xdr:from>
    <xdr:to>
      <xdr:col>23</xdr:col>
      <xdr:colOff>408900</xdr:colOff>
      <xdr:row>40</xdr:row>
      <xdr:rowOff>190050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39997558519241921"/>
  </sheetPr>
  <dimension ref="A1:B50"/>
  <sheetViews>
    <sheetView tabSelected="1" zoomScaleNormal="100" workbookViewId="0"/>
  </sheetViews>
  <sheetFormatPr defaultRowHeight="15.75" x14ac:dyDescent="0.25"/>
  <cols>
    <col min="1" max="1" width="24.75" style="155" customWidth="1"/>
    <col min="2" max="2" width="60.875" style="155" customWidth="1"/>
    <col min="3" max="16384" width="9" style="155"/>
  </cols>
  <sheetData>
    <row r="1" spans="1:2" x14ac:dyDescent="0.25">
      <c r="A1" s="154" t="s">
        <v>118</v>
      </c>
    </row>
    <row r="2" spans="1:2" x14ac:dyDescent="0.25">
      <c r="A2" s="154" t="s">
        <v>248</v>
      </c>
    </row>
    <row r="3" spans="1:2" ht="78.75" customHeight="1" x14ac:dyDescent="0.25">
      <c r="A3" s="493" t="s">
        <v>279</v>
      </c>
      <c r="B3" s="493"/>
    </row>
    <row r="4" spans="1:2" ht="63.75" customHeight="1" x14ac:dyDescent="0.25">
      <c r="A4" s="491" t="s">
        <v>119</v>
      </c>
      <c r="B4" s="491"/>
    </row>
    <row r="5" spans="1:2" ht="63.75" customHeight="1" x14ac:dyDescent="0.25">
      <c r="A5" s="491" t="s">
        <v>291</v>
      </c>
      <c r="B5" s="491"/>
    </row>
    <row r="6" spans="1:2" ht="36" customHeight="1" x14ac:dyDescent="0.25">
      <c r="A6" s="491" t="s">
        <v>252</v>
      </c>
      <c r="B6" s="491"/>
    </row>
    <row r="7" spans="1:2" x14ac:dyDescent="0.25">
      <c r="A7" s="495"/>
      <c r="B7" s="495"/>
    </row>
    <row r="8" spans="1:2" x14ac:dyDescent="0.25">
      <c r="A8" s="154" t="s">
        <v>290</v>
      </c>
      <c r="B8" s="156"/>
    </row>
    <row r="9" spans="1:2" x14ac:dyDescent="0.25">
      <c r="A9" s="494" t="s">
        <v>264</v>
      </c>
      <c r="B9" s="494"/>
    </row>
    <row r="10" spans="1:2" ht="21" customHeight="1" x14ac:dyDescent="0.25">
      <c r="A10" s="490" t="s">
        <v>249</v>
      </c>
      <c r="B10" s="490"/>
    </row>
    <row r="11" spans="1:2" ht="54" customHeight="1" x14ac:dyDescent="0.25">
      <c r="A11" s="490" t="s">
        <v>280</v>
      </c>
      <c r="B11" s="490"/>
    </row>
    <row r="12" spans="1:2" ht="41.25" customHeight="1" x14ac:dyDescent="0.25">
      <c r="A12" s="490" t="s">
        <v>250</v>
      </c>
      <c r="B12" s="490"/>
    </row>
    <row r="13" spans="1:2" ht="79.5" customHeight="1" x14ac:dyDescent="0.25">
      <c r="A13" s="490" t="s">
        <v>251</v>
      </c>
      <c r="B13" s="490"/>
    </row>
    <row r="15" spans="1:2" x14ac:dyDescent="0.25">
      <c r="A15" s="492" t="s">
        <v>193</v>
      </c>
      <c r="B15" s="492"/>
    </row>
    <row r="17" spans="1:2" ht="16.5" thickBot="1" x14ac:dyDescent="0.3">
      <c r="A17" s="154" t="s">
        <v>151</v>
      </c>
    </row>
    <row r="18" spans="1:2" ht="17.25" thickTop="1" thickBot="1" x14ac:dyDescent="0.3">
      <c r="A18" s="157" t="s">
        <v>105</v>
      </c>
      <c r="B18" s="158" t="s">
        <v>152</v>
      </c>
    </row>
    <row r="19" spans="1:2" ht="132" customHeight="1" thickTop="1" x14ac:dyDescent="0.25">
      <c r="A19" s="159" t="s">
        <v>1</v>
      </c>
      <c r="B19" s="160" t="s">
        <v>253</v>
      </c>
    </row>
    <row r="20" spans="1:2" x14ac:dyDescent="0.25">
      <c r="A20" s="161" t="s">
        <v>96</v>
      </c>
      <c r="B20" s="162" t="s">
        <v>178</v>
      </c>
    </row>
    <row r="21" spans="1:2" ht="63" x14ac:dyDescent="0.25">
      <c r="A21" s="161" t="s">
        <v>97</v>
      </c>
      <c r="B21" s="163" t="s">
        <v>153</v>
      </c>
    </row>
    <row r="22" spans="1:2" ht="47.25" x14ac:dyDescent="0.25">
      <c r="A22" s="164" t="s">
        <v>98</v>
      </c>
      <c r="B22" s="165" t="s">
        <v>154</v>
      </c>
    </row>
    <row r="23" spans="1:2" ht="47.25" x14ac:dyDescent="0.25">
      <c r="A23" s="166" t="s">
        <v>108</v>
      </c>
      <c r="B23" s="167" t="s">
        <v>158</v>
      </c>
    </row>
    <row r="24" spans="1:2" ht="47.25" x14ac:dyDescent="0.25">
      <c r="A24" s="161" t="s">
        <v>99</v>
      </c>
      <c r="B24" s="163" t="s">
        <v>155</v>
      </c>
    </row>
    <row r="25" spans="1:2" ht="63" x14ac:dyDescent="0.25">
      <c r="A25" s="161" t="s">
        <v>100</v>
      </c>
      <c r="B25" s="163" t="s">
        <v>156</v>
      </c>
    </row>
    <row r="26" spans="1:2" ht="47.25" x14ac:dyDescent="0.25">
      <c r="A26" s="164" t="s">
        <v>111</v>
      </c>
      <c r="B26" s="165" t="s">
        <v>157</v>
      </c>
    </row>
    <row r="27" spans="1:2" ht="63" x14ac:dyDescent="0.25">
      <c r="A27" s="166" t="s">
        <v>109</v>
      </c>
      <c r="B27" s="167" t="s">
        <v>276</v>
      </c>
    </row>
    <row r="28" spans="1:2" ht="31.5" x14ac:dyDescent="0.25">
      <c r="A28" s="161" t="s">
        <v>122</v>
      </c>
      <c r="B28" s="163" t="s">
        <v>192</v>
      </c>
    </row>
    <row r="29" spans="1:2" ht="31.5" x14ac:dyDescent="0.25">
      <c r="A29" s="161" t="s">
        <v>123</v>
      </c>
      <c r="B29" s="163" t="s">
        <v>191</v>
      </c>
    </row>
    <row r="30" spans="1:2" ht="31.5" x14ac:dyDescent="0.25">
      <c r="A30" s="161" t="s">
        <v>124</v>
      </c>
      <c r="B30" s="163" t="s">
        <v>190</v>
      </c>
    </row>
    <row r="31" spans="1:2" ht="63" x14ac:dyDescent="0.25">
      <c r="A31" s="161" t="s">
        <v>112</v>
      </c>
      <c r="B31" s="163" t="s">
        <v>159</v>
      </c>
    </row>
    <row r="32" spans="1:2" ht="63" x14ac:dyDescent="0.25">
      <c r="A32" s="161" t="s">
        <v>177</v>
      </c>
      <c r="B32" s="163" t="s">
        <v>160</v>
      </c>
    </row>
    <row r="33" spans="1:2" ht="47.25" x14ac:dyDescent="0.25">
      <c r="A33" s="161" t="s">
        <v>242</v>
      </c>
      <c r="B33" s="163" t="s">
        <v>254</v>
      </c>
    </row>
    <row r="34" spans="1:2" ht="47.25" x14ac:dyDescent="0.25">
      <c r="A34" s="164" t="s">
        <v>241</v>
      </c>
      <c r="B34" s="165" t="s">
        <v>255</v>
      </c>
    </row>
    <row r="35" spans="1:2" ht="63" x14ac:dyDescent="0.25">
      <c r="A35" s="168" t="s">
        <v>171</v>
      </c>
      <c r="B35" s="169" t="s">
        <v>179</v>
      </c>
    </row>
    <row r="36" spans="1:2" ht="31.5" x14ac:dyDescent="0.25">
      <c r="A36" s="170" t="s">
        <v>110</v>
      </c>
      <c r="B36" s="171" t="s">
        <v>172</v>
      </c>
    </row>
    <row r="37" spans="1:2" ht="47.25" x14ac:dyDescent="0.25">
      <c r="A37" s="172" t="s">
        <v>101</v>
      </c>
      <c r="B37" s="173" t="s">
        <v>161</v>
      </c>
    </row>
    <row r="38" spans="1:2" ht="31.5" x14ac:dyDescent="0.25">
      <c r="A38" s="161" t="s">
        <v>102</v>
      </c>
      <c r="B38" s="163" t="s">
        <v>162</v>
      </c>
    </row>
    <row r="39" spans="1:2" ht="47.25" x14ac:dyDescent="0.25">
      <c r="A39" s="174" t="s">
        <v>103</v>
      </c>
      <c r="B39" s="175" t="s">
        <v>256</v>
      </c>
    </row>
    <row r="40" spans="1:2" ht="47.25" x14ac:dyDescent="0.25">
      <c r="A40" s="161" t="s">
        <v>242</v>
      </c>
      <c r="B40" s="175" t="s">
        <v>257</v>
      </c>
    </row>
    <row r="41" spans="1:2" ht="47.25" x14ac:dyDescent="0.25">
      <c r="A41" s="164" t="s">
        <v>241</v>
      </c>
      <c r="B41" s="175" t="s">
        <v>258</v>
      </c>
    </row>
    <row r="42" spans="1:2" ht="94.5" x14ac:dyDescent="0.25">
      <c r="A42" s="176" t="s">
        <v>114</v>
      </c>
      <c r="B42" s="177" t="s">
        <v>180</v>
      </c>
    </row>
    <row r="43" spans="1:2" ht="31.5" x14ac:dyDescent="0.25">
      <c r="A43" s="170" t="s">
        <v>129</v>
      </c>
      <c r="B43" s="171" t="s">
        <v>173</v>
      </c>
    </row>
    <row r="44" spans="1:2" x14ac:dyDescent="0.25">
      <c r="A44" s="161" t="s">
        <v>130</v>
      </c>
      <c r="B44" s="163" t="s">
        <v>174</v>
      </c>
    </row>
    <row r="45" spans="1:2" x14ac:dyDescent="0.25">
      <c r="A45" s="174" t="s">
        <v>128</v>
      </c>
      <c r="B45" s="175" t="s">
        <v>164</v>
      </c>
    </row>
    <row r="46" spans="1:2" ht="31.5" x14ac:dyDescent="0.25">
      <c r="A46" s="178" t="s">
        <v>234</v>
      </c>
      <c r="B46" s="179" t="s">
        <v>259</v>
      </c>
    </row>
    <row r="47" spans="1:2" x14ac:dyDescent="0.25">
      <c r="A47" s="180" t="s">
        <v>236</v>
      </c>
      <c r="B47" s="181" t="s">
        <v>260</v>
      </c>
    </row>
    <row r="48" spans="1:2" x14ac:dyDescent="0.25">
      <c r="A48" s="180" t="s">
        <v>237</v>
      </c>
      <c r="B48" s="181" t="s">
        <v>261</v>
      </c>
    </row>
    <row r="49" spans="1:2" ht="16.5" thickBot="1" x14ac:dyDescent="0.3">
      <c r="A49" s="182" t="s">
        <v>235</v>
      </c>
      <c r="B49" s="183" t="s">
        <v>262</v>
      </c>
    </row>
    <row r="50" spans="1:2" ht="16.5" thickTop="1" x14ac:dyDescent="0.25"/>
  </sheetData>
  <sheetProtection password="E167" sheet="1" objects="1" scenarios="1"/>
  <mergeCells count="11">
    <mergeCell ref="A11:B11"/>
    <mergeCell ref="A4:B4"/>
    <mergeCell ref="A6:B6"/>
    <mergeCell ref="A15:B15"/>
    <mergeCell ref="A3:B3"/>
    <mergeCell ref="A10:B10"/>
    <mergeCell ref="A13:B13"/>
    <mergeCell ref="A12:B12"/>
    <mergeCell ref="A9:B9"/>
    <mergeCell ref="A7:B7"/>
    <mergeCell ref="A5:B5"/>
  </mergeCells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8" tint="0.39997558519241921"/>
  </sheetPr>
  <dimension ref="A1:S181"/>
  <sheetViews>
    <sheetView workbookViewId="0">
      <pane xSplit="3" ySplit="5" topLeftCell="D6" activePane="bottomRight" state="frozen"/>
      <selection activeCell="D92" sqref="D92:F92"/>
      <selection pane="topRight" activeCell="D92" sqref="D92:F92"/>
      <selection pane="bottomLeft" activeCell="D92" sqref="D92:F92"/>
      <selection pane="bottomRight" activeCell="D6" sqref="D6"/>
    </sheetView>
  </sheetViews>
  <sheetFormatPr defaultRowHeight="15.75" x14ac:dyDescent="0.25"/>
  <cols>
    <col min="1" max="1" width="13.375" style="2" customWidth="1"/>
    <col min="2" max="2" width="18.25" bestFit="1" customWidth="1"/>
    <col min="3" max="3" width="15" bestFit="1" customWidth="1"/>
    <col min="4" max="6" width="12.625" style="2" customWidth="1"/>
    <col min="7" max="9" width="12.625" style="458" customWidth="1"/>
    <col min="10" max="10" width="14.625" customWidth="1"/>
    <col min="11" max="18" width="12.625" customWidth="1"/>
    <col min="19" max="19" width="12.625" style="458" customWidth="1"/>
  </cols>
  <sheetData>
    <row r="1" spans="1:19" x14ac:dyDescent="0.25">
      <c r="A1" s="3" t="s">
        <v>0</v>
      </c>
      <c r="B1" s="1"/>
      <c r="C1" s="1"/>
    </row>
    <row r="2" spans="1:19" x14ac:dyDescent="0.25">
      <c r="A2" s="3" t="s">
        <v>277</v>
      </c>
      <c r="B2" s="1"/>
      <c r="C2" s="1"/>
    </row>
    <row r="3" spans="1:19" ht="16.5" thickBot="1" x14ac:dyDescent="0.3">
      <c r="A3" s="3" t="s">
        <v>292</v>
      </c>
    </row>
    <row r="4" spans="1:19" ht="16.5" customHeight="1" thickTop="1" x14ac:dyDescent="0.25">
      <c r="A4" s="4"/>
      <c r="B4" s="4"/>
      <c r="C4" s="4"/>
      <c r="D4" s="496" t="s">
        <v>1</v>
      </c>
      <c r="E4" s="497"/>
      <c r="F4" s="498"/>
      <c r="G4" s="500" t="s">
        <v>108</v>
      </c>
      <c r="H4" s="501"/>
      <c r="I4" s="502"/>
      <c r="J4" s="499" t="s">
        <v>109</v>
      </c>
      <c r="K4" s="499"/>
      <c r="L4" s="499"/>
      <c r="M4" s="499"/>
      <c r="N4" s="499"/>
      <c r="O4" s="53"/>
      <c r="P4" s="499" t="s">
        <v>110</v>
      </c>
      <c r="Q4" s="499"/>
      <c r="R4" s="499"/>
      <c r="S4" s="459"/>
    </row>
    <row r="5" spans="1:19" ht="48" thickBot="1" x14ac:dyDescent="0.3">
      <c r="A5" s="5"/>
      <c r="B5" s="5" t="s">
        <v>94</v>
      </c>
      <c r="C5" s="5" t="s">
        <v>95</v>
      </c>
      <c r="D5" s="415" t="s">
        <v>96</v>
      </c>
      <c r="E5" s="416" t="s">
        <v>97</v>
      </c>
      <c r="F5" s="417" t="s">
        <v>98</v>
      </c>
      <c r="G5" s="463" t="s">
        <v>99</v>
      </c>
      <c r="H5" s="464" t="s">
        <v>100</v>
      </c>
      <c r="I5" s="465" t="s">
        <v>163</v>
      </c>
      <c r="J5" s="6" t="s">
        <v>182</v>
      </c>
      <c r="K5" s="6" t="s">
        <v>183</v>
      </c>
      <c r="L5" s="6" t="s">
        <v>185</v>
      </c>
      <c r="M5" s="6" t="s">
        <v>112</v>
      </c>
      <c r="N5" s="6" t="s">
        <v>177</v>
      </c>
      <c r="O5" s="54" t="s">
        <v>176</v>
      </c>
      <c r="P5" s="6" t="s">
        <v>101</v>
      </c>
      <c r="Q5" s="6" t="s">
        <v>102</v>
      </c>
      <c r="R5" s="6" t="s">
        <v>103</v>
      </c>
      <c r="S5" s="82" t="s">
        <v>114</v>
      </c>
    </row>
    <row r="6" spans="1:19" ht="16.5" thickTop="1" x14ac:dyDescent="0.25">
      <c r="A6" s="8">
        <v>1</v>
      </c>
      <c r="B6" s="9" t="s">
        <v>2</v>
      </c>
      <c r="C6" s="9" t="s">
        <v>3</v>
      </c>
      <c r="D6" s="87">
        <v>151</v>
      </c>
      <c r="E6" s="13">
        <v>75</v>
      </c>
      <c r="F6" s="88">
        <v>422</v>
      </c>
      <c r="G6" s="466">
        <v>33.545099999999998</v>
      </c>
      <c r="H6" s="467">
        <v>38.425930000000001</v>
      </c>
      <c r="I6" s="468">
        <f t="shared" ref="I6:I37" si="0">G6*H6/100</f>
        <v>12.89001664443</v>
      </c>
      <c r="J6" s="12">
        <v>1393</v>
      </c>
      <c r="K6" s="10">
        <v>1348</v>
      </c>
      <c r="L6" s="10">
        <v>234</v>
      </c>
      <c r="M6" s="11">
        <f t="shared" ref="M6:M37" si="1">K6/J6*100</f>
        <v>96.769562096195259</v>
      </c>
      <c r="N6" s="10">
        <f t="shared" ref="N6:N37" si="2">L6/K6*365</f>
        <v>63.360534124629076</v>
      </c>
      <c r="O6" s="77">
        <v>10</v>
      </c>
      <c r="P6" s="10">
        <f t="shared" ref="P6:P37" si="3">J6/$O6</f>
        <v>139.30000000000001</v>
      </c>
      <c r="Q6" s="10">
        <f t="shared" ref="Q6:Q37" si="4">K6/$O6</f>
        <v>134.80000000000001</v>
      </c>
      <c r="R6" s="10">
        <f t="shared" ref="R6:R37" si="5">L6/$O6</f>
        <v>23.4</v>
      </c>
      <c r="S6" s="460">
        <v>89.89</v>
      </c>
    </row>
    <row r="7" spans="1:19" x14ac:dyDescent="0.25">
      <c r="A7" s="13">
        <v>2</v>
      </c>
      <c r="B7" s="14" t="s">
        <v>4</v>
      </c>
      <c r="C7" s="14" t="s">
        <v>3</v>
      </c>
      <c r="D7" s="87">
        <v>174</v>
      </c>
      <c r="E7" s="13">
        <v>81</v>
      </c>
      <c r="F7" s="88">
        <v>370</v>
      </c>
      <c r="G7" s="469">
        <v>18.926549999999999</v>
      </c>
      <c r="H7" s="470">
        <v>52.75591</v>
      </c>
      <c r="I7" s="471">
        <f t="shared" si="0"/>
        <v>9.9848736841049988</v>
      </c>
      <c r="J7" s="17">
        <v>793</v>
      </c>
      <c r="K7" s="15">
        <v>856</v>
      </c>
      <c r="L7" s="15">
        <v>134</v>
      </c>
      <c r="M7" s="16">
        <f t="shared" si="1"/>
        <v>107.94451450189155</v>
      </c>
      <c r="N7" s="15">
        <f t="shared" si="2"/>
        <v>57.137850467289717</v>
      </c>
      <c r="O7" s="78">
        <v>8</v>
      </c>
      <c r="P7" s="15">
        <f t="shared" si="3"/>
        <v>99.125</v>
      </c>
      <c r="Q7" s="15">
        <f t="shared" si="4"/>
        <v>107</v>
      </c>
      <c r="R7" s="15">
        <f t="shared" si="5"/>
        <v>16.75</v>
      </c>
      <c r="S7" s="461">
        <v>73.760000000000005</v>
      </c>
    </row>
    <row r="8" spans="1:19" x14ac:dyDescent="0.25">
      <c r="A8" s="13">
        <v>3</v>
      </c>
      <c r="B8" s="14" t="s">
        <v>5</v>
      </c>
      <c r="C8" s="14" t="s">
        <v>3</v>
      </c>
      <c r="D8" s="87">
        <v>180</v>
      </c>
      <c r="E8" s="13">
        <v>99</v>
      </c>
      <c r="F8" s="88">
        <v>405</v>
      </c>
      <c r="G8" s="469">
        <v>22.164950000000001</v>
      </c>
      <c r="H8" s="470">
        <v>57.142859999999999</v>
      </c>
      <c r="I8" s="471">
        <f t="shared" si="0"/>
        <v>12.665686347569999</v>
      </c>
      <c r="J8" s="17">
        <v>437</v>
      </c>
      <c r="K8" s="15">
        <v>428</v>
      </c>
      <c r="L8" s="15">
        <v>57</v>
      </c>
      <c r="M8" s="16">
        <f t="shared" si="1"/>
        <v>97.940503432494268</v>
      </c>
      <c r="N8" s="15">
        <f t="shared" si="2"/>
        <v>48.609813084112147</v>
      </c>
      <c r="O8" s="78">
        <v>4</v>
      </c>
      <c r="P8" s="15">
        <f t="shared" si="3"/>
        <v>109.25</v>
      </c>
      <c r="Q8" s="15">
        <f t="shared" si="4"/>
        <v>107</v>
      </c>
      <c r="R8" s="15">
        <f t="shared" si="5"/>
        <v>14.25</v>
      </c>
      <c r="S8" s="461">
        <v>79.55</v>
      </c>
    </row>
    <row r="9" spans="1:19" x14ac:dyDescent="0.25">
      <c r="A9" s="13">
        <v>4</v>
      </c>
      <c r="B9" s="14" t="s">
        <v>6</v>
      </c>
      <c r="C9" s="14" t="s">
        <v>3</v>
      </c>
      <c r="D9" s="87">
        <v>165</v>
      </c>
      <c r="E9" s="13">
        <v>85</v>
      </c>
      <c r="F9" s="88">
        <v>455</v>
      </c>
      <c r="G9" s="469">
        <v>40.902470000000001</v>
      </c>
      <c r="H9" s="470">
        <v>42.489269999999998</v>
      </c>
      <c r="I9" s="471">
        <f t="shared" si="0"/>
        <v>17.379160914968999</v>
      </c>
      <c r="J9" s="17">
        <v>1773</v>
      </c>
      <c r="K9" s="15">
        <v>1751</v>
      </c>
      <c r="L9" s="15">
        <v>184</v>
      </c>
      <c r="M9" s="16">
        <f t="shared" si="1"/>
        <v>98.759165256627185</v>
      </c>
      <c r="N9" s="15">
        <f t="shared" si="2"/>
        <v>38.355225585379785</v>
      </c>
      <c r="O9" s="78">
        <v>9</v>
      </c>
      <c r="P9" s="15">
        <f t="shared" si="3"/>
        <v>197</v>
      </c>
      <c r="Q9" s="15">
        <f t="shared" si="4"/>
        <v>194.55555555555554</v>
      </c>
      <c r="R9" s="15">
        <f t="shared" si="5"/>
        <v>20.444444444444443</v>
      </c>
      <c r="S9" s="461">
        <v>80.489999999999995</v>
      </c>
    </row>
    <row r="10" spans="1:19" x14ac:dyDescent="0.25">
      <c r="A10" s="13">
        <v>5</v>
      </c>
      <c r="B10" s="14" t="s">
        <v>7</v>
      </c>
      <c r="C10" s="14" t="s">
        <v>3</v>
      </c>
      <c r="D10" s="87">
        <v>138</v>
      </c>
      <c r="E10" s="13">
        <v>83</v>
      </c>
      <c r="F10" s="88">
        <v>316</v>
      </c>
      <c r="G10" s="469">
        <v>26.220610000000001</v>
      </c>
      <c r="H10" s="470">
        <v>49.579830000000001</v>
      </c>
      <c r="I10" s="471">
        <f t="shared" si="0"/>
        <v>13.000133862963001</v>
      </c>
      <c r="J10" s="17">
        <v>1133</v>
      </c>
      <c r="K10" s="15">
        <v>1141</v>
      </c>
      <c r="L10" s="15">
        <v>136</v>
      </c>
      <c r="M10" s="16">
        <f t="shared" si="1"/>
        <v>100.70609002647836</v>
      </c>
      <c r="N10" s="15">
        <f t="shared" si="2"/>
        <v>43.505696757230496</v>
      </c>
      <c r="O10" s="78">
        <v>7</v>
      </c>
      <c r="P10" s="15">
        <f t="shared" si="3"/>
        <v>161.85714285714286</v>
      </c>
      <c r="Q10" s="15">
        <f t="shared" si="4"/>
        <v>163</v>
      </c>
      <c r="R10" s="15">
        <f t="shared" si="5"/>
        <v>19.428571428571427</v>
      </c>
      <c r="S10" s="461">
        <v>87.61</v>
      </c>
    </row>
    <row r="11" spans="1:19" x14ac:dyDescent="0.25">
      <c r="A11" s="13">
        <v>6</v>
      </c>
      <c r="B11" s="14" t="s">
        <v>8</v>
      </c>
      <c r="C11" s="14" t="s">
        <v>3</v>
      </c>
      <c r="D11" s="87">
        <v>274</v>
      </c>
      <c r="E11" s="13">
        <v>92</v>
      </c>
      <c r="F11" s="88">
        <v>762</v>
      </c>
      <c r="G11" s="469">
        <v>44.074069999999999</v>
      </c>
      <c r="H11" s="470">
        <v>48.888890000000004</v>
      </c>
      <c r="I11" s="471">
        <f t="shared" si="0"/>
        <v>21.547323600823002</v>
      </c>
      <c r="J11" s="17">
        <v>652</v>
      </c>
      <c r="K11" s="15">
        <v>632</v>
      </c>
      <c r="L11" s="15">
        <v>134</v>
      </c>
      <c r="M11" s="16">
        <f t="shared" si="1"/>
        <v>96.932515337423311</v>
      </c>
      <c r="N11" s="15">
        <f t="shared" si="2"/>
        <v>77.389240506329116</v>
      </c>
      <c r="O11" s="78">
        <v>6</v>
      </c>
      <c r="P11" s="15">
        <f t="shared" si="3"/>
        <v>108.66666666666667</v>
      </c>
      <c r="Q11" s="15">
        <f t="shared" si="4"/>
        <v>105.33333333333333</v>
      </c>
      <c r="R11" s="15">
        <f t="shared" si="5"/>
        <v>22.333333333333332</v>
      </c>
      <c r="S11" s="461">
        <v>83.2</v>
      </c>
    </row>
    <row r="12" spans="1:19" x14ac:dyDescent="0.25">
      <c r="A12" s="13">
        <v>7</v>
      </c>
      <c r="B12" s="14" t="s">
        <v>9</v>
      </c>
      <c r="C12" s="14" t="s">
        <v>3</v>
      </c>
      <c r="D12" s="87">
        <v>115</v>
      </c>
      <c r="E12" s="13">
        <v>67</v>
      </c>
      <c r="F12" s="88">
        <v>274</v>
      </c>
      <c r="G12" s="469">
        <v>20.762709999999998</v>
      </c>
      <c r="H12" s="470">
        <v>40.909089999999999</v>
      </c>
      <c r="I12" s="471">
        <f t="shared" si="0"/>
        <v>8.4938357203389998</v>
      </c>
      <c r="J12" s="17">
        <v>522</v>
      </c>
      <c r="K12" s="15">
        <v>521</v>
      </c>
      <c r="L12" s="15">
        <v>53</v>
      </c>
      <c r="M12" s="16">
        <f t="shared" si="1"/>
        <v>99.808429118773944</v>
      </c>
      <c r="N12" s="15">
        <f t="shared" si="2"/>
        <v>37.130518234165066</v>
      </c>
      <c r="O12" s="78">
        <v>3</v>
      </c>
      <c r="P12" s="15">
        <f t="shared" si="3"/>
        <v>174</v>
      </c>
      <c r="Q12" s="15">
        <f t="shared" si="4"/>
        <v>173.66666666666666</v>
      </c>
      <c r="R12" s="15">
        <f t="shared" si="5"/>
        <v>17.666666666666668</v>
      </c>
      <c r="S12" s="461">
        <v>78.66</v>
      </c>
    </row>
    <row r="13" spans="1:19" x14ac:dyDescent="0.25">
      <c r="A13" s="13">
        <v>8</v>
      </c>
      <c r="B13" s="14" t="s">
        <v>10</v>
      </c>
      <c r="C13" s="14" t="s">
        <v>3</v>
      </c>
      <c r="D13" s="87">
        <v>152</v>
      </c>
      <c r="E13" s="13">
        <v>91</v>
      </c>
      <c r="F13" s="88">
        <v>329</v>
      </c>
      <c r="G13" s="469">
        <v>35.012590000000003</v>
      </c>
      <c r="H13" s="470">
        <v>44.736840000000001</v>
      </c>
      <c r="I13" s="471">
        <f t="shared" si="0"/>
        <v>15.663526368156001</v>
      </c>
      <c r="J13" s="17">
        <v>700</v>
      </c>
      <c r="K13" s="15">
        <v>688</v>
      </c>
      <c r="L13" s="15">
        <v>96</v>
      </c>
      <c r="M13" s="16">
        <f t="shared" si="1"/>
        <v>98.285714285714292</v>
      </c>
      <c r="N13" s="15">
        <f t="shared" si="2"/>
        <v>50.930232558139537</v>
      </c>
      <c r="O13" s="78">
        <v>6</v>
      </c>
      <c r="P13" s="15">
        <f t="shared" si="3"/>
        <v>116.66666666666667</v>
      </c>
      <c r="Q13" s="15">
        <f t="shared" si="4"/>
        <v>114.66666666666667</v>
      </c>
      <c r="R13" s="15">
        <f t="shared" si="5"/>
        <v>16</v>
      </c>
      <c r="S13" s="461">
        <v>87.5</v>
      </c>
    </row>
    <row r="14" spans="1:19" x14ac:dyDescent="0.25">
      <c r="A14" s="13">
        <v>9</v>
      </c>
      <c r="B14" s="14" t="s">
        <v>11</v>
      </c>
      <c r="C14" s="14" t="s">
        <v>3</v>
      </c>
      <c r="D14" s="87">
        <v>109</v>
      </c>
      <c r="E14" s="13">
        <v>69</v>
      </c>
      <c r="F14" s="88">
        <v>216</v>
      </c>
      <c r="G14" s="469">
        <v>25</v>
      </c>
      <c r="H14" s="470">
        <v>42</v>
      </c>
      <c r="I14" s="471">
        <f t="shared" si="0"/>
        <v>10.5</v>
      </c>
      <c r="J14" s="17">
        <v>1000</v>
      </c>
      <c r="K14" s="15">
        <v>993</v>
      </c>
      <c r="L14" s="15">
        <v>110</v>
      </c>
      <c r="M14" s="16">
        <f t="shared" si="1"/>
        <v>99.3</v>
      </c>
      <c r="N14" s="15">
        <f t="shared" si="2"/>
        <v>40.433031218529706</v>
      </c>
      <c r="O14" s="78">
        <v>6</v>
      </c>
      <c r="P14" s="15">
        <f t="shared" si="3"/>
        <v>166.66666666666666</v>
      </c>
      <c r="Q14" s="15">
        <f t="shared" si="4"/>
        <v>165.5</v>
      </c>
      <c r="R14" s="15">
        <f t="shared" si="5"/>
        <v>18.333333333333332</v>
      </c>
      <c r="S14" s="461">
        <v>88.57</v>
      </c>
    </row>
    <row r="15" spans="1:19" x14ac:dyDescent="0.25">
      <c r="A15" s="13">
        <v>10</v>
      </c>
      <c r="B15" s="14" t="s">
        <v>12</v>
      </c>
      <c r="C15" s="14" t="s">
        <v>3</v>
      </c>
      <c r="D15" s="87">
        <v>193</v>
      </c>
      <c r="E15" s="13">
        <v>97</v>
      </c>
      <c r="F15" s="88">
        <v>482</v>
      </c>
      <c r="G15" s="469">
        <v>34.18468</v>
      </c>
      <c r="H15" s="470">
        <v>59.235669999999999</v>
      </c>
      <c r="I15" s="471">
        <f t="shared" si="0"/>
        <v>20.249524235355999</v>
      </c>
      <c r="J15" s="17">
        <v>1121</v>
      </c>
      <c r="K15" s="15">
        <v>1143</v>
      </c>
      <c r="L15" s="15">
        <v>126</v>
      </c>
      <c r="M15" s="16">
        <f t="shared" si="1"/>
        <v>101.96253345227476</v>
      </c>
      <c r="N15" s="15">
        <f t="shared" si="2"/>
        <v>40.236220472440941</v>
      </c>
      <c r="O15" s="78">
        <v>7</v>
      </c>
      <c r="P15" s="15">
        <f t="shared" si="3"/>
        <v>160.14285714285714</v>
      </c>
      <c r="Q15" s="15">
        <f t="shared" si="4"/>
        <v>163.28571428571428</v>
      </c>
      <c r="R15" s="15">
        <f t="shared" si="5"/>
        <v>18</v>
      </c>
      <c r="S15" s="461">
        <v>84.98</v>
      </c>
    </row>
    <row r="16" spans="1:19" x14ac:dyDescent="0.25">
      <c r="A16" s="13">
        <v>11</v>
      </c>
      <c r="B16" s="14" t="s">
        <v>15</v>
      </c>
      <c r="C16" s="14" t="s">
        <v>14</v>
      </c>
      <c r="D16" s="87">
        <v>129</v>
      </c>
      <c r="E16" s="13">
        <v>71</v>
      </c>
      <c r="F16" s="88">
        <v>304</v>
      </c>
      <c r="G16" s="469">
        <v>35.840710000000001</v>
      </c>
      <c r="H16" s="470">
        <v>32.25806</v>
      </c>
      <c r="I16" s="471">
        <f t="shared" si="0"/>
        <v>11.561517736226001</v>
      </c>
      <c r="J16" s="17">
        <v>533</v>
      </c>
      <c r="K16" s="15">
        <v>533</v>
      </c>
      <c r="L16" s="15">
        <v>25</v>
      </c>
      <c r="M16" s="16">
        <f t="shared" si="1"/>
        <v>100</v>
      </c>
      <c r="N16" s="15">
        <f t="shared" si="2"/>
        <v>17.120075046904315</v>
      </c>
      <c r="O16" s="78">
        <v>3</v>
      </c>
      <c r="P16" s="15">
        <f t="shared" si="3"/>
        <v>177.66666666666666</v>
      </c>
      <c r="Q16" s="15">
        <f t="shared" si="4"/>
        <v>177.66666666666666</v>
      </c>
      <c r="R16" s="15">
        <f t="shared" si="5"/>
        <v>8.3333333333333339</v>
      </c>
      <c r="S16" s="461">
        <v>78.55</v>
      </c>
    </row>
    <row r="17" spans="1:19" x14ac:dyDescent="0.25">
      <c r="A17" s="13">
        <v>12</v>
      </c>
      <c r="B17" s="14" t="s">
        <v>13</v>
      </c>
      <c r="C17" s="14" t="s">
        <v>14</v>
      </c>
      <c r="D17" s="87">
        <v>92</v>
      </c>
      <c r="E17" s="13">
        <v>43</v>
      </c>
      <c r="F17" s="88">
        <v>199</v>
      </c>
      <c r="G17" s="469">
        <v>21.052630000000001</v>
      </c>
      <c r="H17" s="470">
        <v>41.379309999999997</v>
      </c>
      <c r="I17" s="471">
        <f t="shared" si="0"/>
        <v>8.7114330308529997</v>
      </c>
      <c r="J17" s="17">
        <v>453</v>
      </c>
      <c r="K17" s="15">
        <v>468</v>
      </c>
      <c r="L17" s="15">
        <v>12</v>
      </c>
      <c r="M17" s="16">
        <f t="shared" si="1"/>
        <v>103.31125827814569</v>
      </c>
      <c r="N17" s="15">
        <f t="shared" si="2"/>
        <v>9.3589743589743595</v>
      </c>
      <c r="O17" s="78">
        <v>3</v>
      </c>
      <c r="P17" s="15">
        <f t="shared" si="3"/>
        <v>151</v>
      </c>
      <c r="Q17" s="15">
        <f t="shared" si="4"/>
        <v>156</v>
      </c>
      <c r="R17" s="15">
        <f t="shared" si="5"/>
        <v>4</v>
      </c>
      <c r="S17" s="461">
        <v>85.56</v>
      </c>
    </row>
    <row r="18" spans="1:19" x14ac:dyDescent="0.25">
      <c r="A18" s="13">
        <v>13</v>
      </c>
      <c r="B18" s="14" t="s">
        <v>16</v>
      </c>
      <c r="C18" s="14" t="s">
        <v>14</v>
      </c>
      <c r="D18" s="87">
        <v>127</v>
      </c>
      <c r="E18" s="13">
        <v>61</v>
      </c>
      <c r="F18" s="88">
        <v>330</v>
      </c>
      <c r="G18" s="469">
        <v>31.114809999999999</v>
      </c>
      <c r="H18" s="470">
        <v>38.181820000000002</v>
      </c>
      <c r="I18" s="471">
        <f t="shared" si="0"/>
        <v>11.880200747542</v>
      </c>
      <c r="J18" s="17">
        <v>1266</v>
      </c>
      <c r="K18" s="15">
        <v>1298</v>
      </c>
      <c r="L18" s="15">
        <v>133</v>
      </c>
      <c r="M18" s="16">
        <f t="shared" si="1"/>
        <v>102.52764612954186</v>
      </c>
      <c r="N18" s="15">
        <f t="shared" si="2"/>
        <v>37.399845916795066</v>
      </c>
      <c r="O18" s="78">
        <v>6</v>
      </c>
      <c r="P18" s="15">
        <f t="shared" si="3"/>
        <v>211</v>
      </c>
      <c r="Q18" s="15">
        <f t="shared" si="4"/>
        <v>216.33333333333334</v>
      </c>
      <c r="R18" s="15">
        <f t="shared" si="5"/>
        <v>22.166666666666668</v>
      </c>
      <c r="S18" s="461">
        <v>84.56</v>
      </c>
    </row>
    <row r="19" spans="1:19" x14ac:dyDescent="0.25">
      <c r="A19" s="13">
        <v>14</v>
      </c>
      <c r="B19" s="14" t="s">
        <v>17</v>
      </c>
      <c r="C19" s="14" t="s">
        <v>14</v>
      </c>
      <c r="D19" s="87">
        <v>207</v>
      </c>
      <c r="E19" s="13">
        <v>86</v>
      </c>
      <c r="F19" s="88">
        <v>596</v>
      </c>
      <c r="G19" s="469">
        <v>31.210190000000001</v>
      </c>
      <c r="H19" s="470">
        <v>56.179780000000001</v>
      </c>
      <c r="I19" s="471">
        <f t="shared" si="0"/>
        <v>17.533816079582</v>
      </c>
      <c r="J19" s="17">
        <v>690</v>
      </c>
      <c r="K19" s="15">
        <v>684</v>
      </c>
      <c r="L19" s="15">
        <v>60</v>
      </c>
      <c r="M19" s="16">
        <f t="shared" si="1"/>
        <v>99.130434782608702</v>
      </c>
      <c r="N19" s="15">
        <f t="shared" si="2"/>
        <v>32.017543859649123</v>
      </c>
      <c r="O19" s="78">
        <v>4</v>
      </c>
      <c r="P19" s="15">
        <f t="shared" si="3"/>
        <v>172.5</v>
      </c>
      <c r="Q19" s="15">
        <f t="shared" si="4"/>
        <v>171</v>
      </c>
      <c r="R19" s="15">
        <f t="shared" si="5"/>
        <v>15</v>
      </c>
      <c r="S19" s="461">
        <v>81.8</v>
      </c>
    </row>
    <row r="20" spans="1:19" x14ac:dyDescent="0.25">
      <c r="A20" s="13">
        <v>15</v>
      </c>
      <c r="B20" s="14" t="s">
        <v>18</v>
      </c>
      <c r="C20" s="14" t="s">
        <v>14</v>
      </c>
      <c r="D20" s="87">
        <v>89</v>
      </c>
      <c r="E20" s="13">
        <v>42</v>
      </c>
      <c r="F20" s="88">
        <v>186</v>
      </c>
      <c r="G20" s="469">
        <v>28.8</v>
      </c>
      <c r="H20" s="470">
        <v>39.393940000000001</v>
      </c>
      <c r="I20" s="471">
        <f t="shared" si="0"/>
        <v>11.345454719999999</v>
      </c>
      <c r="J20" s="17">
        <v>326</v>
      </c>
      <c r="K20" s="15">
        <v>319</v>
      </c>
      <c r="L20" s="15">
        <v>16</v>
      </c>
      <c r="M20" s="16">
        <f t="shared" si="1"/>
        <v>97.852760736196316</v>
      </c>
      <c r="N20" s="15">
        <f t="shared" si="2"/>
        <v>18.30721003134796</v>
      </c>
      <c r="O20" s="78">
        <v>2</v>
      </c>
      <c r="P20" s="15">
        <f t="shared" si="3"/>
        <v>163</v>
      </c>
      <c r="Q20" s="15">
        <f t="shared" si="4"/>
        <v>159.5</v>
      </c>
      <c r="R20" s="15">
        <f t="shared" si="5"/>
        <v>8</v>
      </c>
      <c r="S20" s="461">
        <v>85.07</v>
      </c>
    </row>
    <row r="21" spans="1:19" x14ac:dyDescent="0.25">
      <c r="A21" s="13">
        <v>16</v>
      </c>
      <c r="B21" s="14" t="s">
        <v>19</v>
      </c>
      <c r="C21" s="14" t="s">
        <v>14</v>
      </c>
      <c r="D21" s="87">
        <v>295</v>
      </c>
      <c r="E21" s="13">
        <v>88</v>
      </c>
      <c r="F21" s="88">
        <v>777</v>
      </c>
      <c r="G21" s="469">
        <v>28.779070000000001</v>
      </c>
      <c r="H21" s="470">
        <v>40</v>
      </c>
      <c r="I21" s="471">
        <f t="shared" si="0"/>
        <v>11.511628</v>
      </c>
      <c r="J21" s="17">
        <v>712</v>
      </c>
      <c r="K21" s="15">
        <v>733</v>
      </c>
      <c r="L21" s="15">
        <v>62</v>
      </c>
      <c r="M21" s="16">
        <f t="shared" si="1"/>
        <v>102.94943820224719</v>
      </c>
      <c r="N21" s="15">
        <f t="shared" si="2"/>
        <v>30.873124147339698</v>
      </c>
      <c r="O21" s="78">
        <v>5</v>
      </c>
      <c r="P21" s="15">
        <f t="shared" si="3"/>
        <v>142.4</v>
      </c>
      <c r="Q21" s="15">
        <f t="shared" si="4"/>
        <v>146.6</v>
      </c>
      <c r="R21" s="15">
        <f t="shared" si="5"/>
        <v>12.4</v>
      </c>
      <c r="S21" s="461">
        <v>77.650000000000006</v>
      </c>
    </row>
    <row r="22" spans="1:19" x14ac:dyDescent="0.25">
      <c r="A22" s="13">
        <v>17</v>
      </c>
      <c r="B22" s="14" t="s">
        <v>20</v>
      </c>
      <c r="C22" s="14" t="s">
        <v>14</v>
      </c>
      <c r="D22" s="87">
        <v>73</v>
      </c>
      <c r="E22" s="13">
        <v>47</v>
      </c>
      <c r="F22" s="88">
        <v>176</v>
      </c>
      <c r="G22" s="469">
        <v>16.607769999999999</v>
      </c>
      <c r="H22" s="470">
        <v>33.33334</v>
      </c>
      <c r="I22" s="471">
        <f t="shared" si="0"/>
        <v>5.5359244405179995</v>
      </c>
      <c r="J22" s="17">
        <v>873</v>
      </c>
      <c r="K22" s="15">
        <v>878</v>
      </c>
      <c r="L22" s="15">
        <v>41</v>
      </c>
      <c r="M22" s="16">
        <f t="shared" si="1"/>
        <v>100.57273768613975</v>
      </c>
      <c r="N22" s="15">
        <f t="shared" si="2"/>
        <v>17.044419134396357</v>
      </c>
      <c r="O22" s="78">
        <v>3</v>
      </c>
      <c r="P22" s="15">
        <f t="shared" si="3"/>
        <v>291</v>
      </c>
      <c r="Q22" s="15">
        <f t="shared" si="4"/>
        <v>292.66666666666669</v>
      </c>
      <c r="R22" s="15">
        <f t="shared" si="5"/>
        <v>13.666666666666666</v>
      </c>
      <c r="S22" s="461">
        <v>86.42</v>
      </c>
    </row>
    <row r="23" spans="1:19" x14ac:dyDescent="0.25">
      <c r="A23" s="13">
        <v>18</v>
      </c>
      <c r="B23" s="14" t="s">
        <v>21</v>
      </c>
      <c r="C23" s="14" t="s">
        <v>14</v>
      </c>
      <c r="D23" s="87">
        <v>81</v>
      </c>
      <c r="E23" s="13">
        <v>47</v>
      </c>
      <c r="F23" s="88">
        <v>164</v>
      </c>
      <c r="G23" s="469">
        <v>20.853079999999999</v>
      </c>
      <c r="H23" s="470">
        <v>30.76923</v>
      </c>
      <c r="I23" s="471">
        <f t="shared" si="0"/>
        <v>6.4163321472839989</v>
      </c>
      <c r="J23" s="17">
        <v>550</v>
      </c>
      <c r="K23" s="15">
        <v>557</v>
      </c>
      <c r="L23" s="15">
        <v>36</v>
      </c>
      <c r="M23" s="16">
        <f t="shared" si="1"/>
        <v>101.27272727272727</v>
      </c>
      <c r="N23" s="15">
        <f t="shared" si="2"/>
        <v>23.590664272890482</v>
      </c>
      <c r="O23" s="78">
        <v>3</v>
      </c>
      <c r="P23" s="15">
        <f t="shared" si="3"/>
        <v>183.33333333333334</v>
      </c>
      <c r="Q23" s="15">
        <f t="shared" si="4"/>
        <v>185.66666666666666</v>
      </c>
      <c r="R23" s="15">
        <f t="shared" si="5"/>
        <v>12</v>
      </c>
      <c r="S23" s="461">
        <v>83.26</v>
      </c>
    </row>
    <row r="24" spans="1:19" x14ac:dyDescent="0.25">
      <c r="A24" s="13">
        <v>19</v>
      </c>
      <c r="B24" s="14" t="s">
        <v>115</v>
      </c>
      <c r="C24" s="14" t="s">
        <v>14</v>
      </c>
      <c r="D24" s="87">
        <v>136</v>
      </c>
      <c r="E24" s="13">
        <v>80</v>
      </c>
      <c r="F24" s="88">
        <v>290</v>
      </c>
      <c r="G24" s="469">
        <v>26.5928</v>
      </c>
      <c r="H24" s="470">
        <v>46.808509999999998</v>
      </c>
      <c r="I24" s="471">
        <f t="shared" si="0"/>
        <v>12.447693447280001</v>
      </c>
      <c r="J24" s="17">
        <v>1013</v>
      </c>
      <c r="K24" s="15">
        <v>993</v>
      </c>
      <c r="L24" s="15">
        <v>90</v>
      </c>
      <c r="M24" s="16">
        <f t="shared" si="1"/>
        <v>98.025666337611057</v>
      </c>
      <c r="N24" s="15">
        <f t="shared" si="2"/>
        <v>33.081570996978847</v>
      </c>
      <c r="O24" s="78">
        <v>6</v>
      </c>
      <c r="P24" s="15">
        <f t="shared" si="3"/>
        <v>168.83333333333334</v>
      </c>
      <c r="Q24" s="15">
        <f t="shared" si="4"/>
        <v>165.5</v>
      </c>
      <c r="R24" s="15">
        <f t="shared" si="5"/>
        <v>15</v>
      </c>
      <c r="S24" s="461">
        <v>87.39</v>
      </c>
    </row>
    <row r="25" spans="1:19" x14ac:dyDescent="0.25">
      <c r="A25" s="13">
        <v>20</v>
      </c>
      <c r="B25" s="14" t="s">
        <v>116</v>
      </c>
      <c r="C25" s="14" t="s">
        <v>14</v>
      </c>
      <c r="D25" s="87">
        <v>287</v>
      </c>
      <c r="E25" s="13">
        <v>89</v>
      </c>
      <c r="F25" s="88">
        <v>626</v>
      </c>
      <c r="G25" s="469">
        <v>44.74474</v>
      </c>
      <c r="H25" s="470">
        <v>42.857140000000001</v>
      </c>
      <c r="I25" s="471">
        <f t="shared" si="0"/>
        <v>19.176315864436003</v>
      </c>
      <c r="J25" s="17">
        <v>812</v>
      </c>
      <c r="K25" s="15">
        <v>812</v>
      </c>
      <c r="L25" s="15">
        <v>44</v>
      </c>
      <c r="M25" s="16">
        <f t="shared" si="1"/>
        <v>100</v>
      </c>
      <c r="N25" s="15">
        <f t="shared" si="2"/>
        <v>19.778325123152712</v>
      </c>
      <c r="O25" s="78">
        <v>4</v>
      </c>
      <c r="P25" s="15">
        <f t="shared" si="3"/>
        <v>203</v>
      </c>
      <c r="Q25" s="15">
        <f t="shared" si="4"/>
        <v>203</v>
      </c>
      <c r="R25" s="15">
        <f t="shared" si="5"/>
        <v>11</v>
      </c>
      <c r="S25" s="461">
        <v>88.1</v>
      </c>
    </row>
    <row r="26" spans="1:19" x14ac:dyDescent="0.25">
      <c r="A26" s="13">
        <v>21</v>
      </c>
      <c r="B26" s="14" t="s">
        <v>22</v>
      </c>
      <c r="C26" s="14" t="s">
        <v>14</v>
      </c>
      <c r="D26" s="87">
        <v>127</v>
      </c>
      <c r="E26" s="13">
        <v>77</v>
      </c>
      <c r="F26" s="88">
        <v>243</v>
      </c>
      <c r="G26" s="469">
        <v>30.923690000000001</v>
      </c>
      <c r="H26" s="470">
        <v>54.929580000000001</v>
      </c>
      <c r="I26" s="471">
        <f t="shared" si="0"/>
        <v>16.986253037502003</v>
      </c>
      <c r="J26" s="17">
        <v>650</v>
      </c>
      <c r="K26" s="15">
        <v>651</v>
      </c>
      <c r="L26" s="15">
        <v>49</v>
      </c>
      <c r="M26" s="16">
        <f t="shared" si="1"/>
        <v>100.15384615384615</v>
      </c>
      <c r="N26" s="15">
        <f t="shared" si="2"/>
        <v>27.473118279569892</v>
      </c>
      <c r="O26" s="78">
        <v>4</v>
      </c>
      <c r="P26" s="15">
        <f t="shared" si="3"/>
        <v>162.5</v>
      </c>
      <c r="Q26" s="15">
        <f t="shared" si="4"/>
        <v>162.75</v>
      </c>
      <c r="R26" s="15">
        <f t="shared" si="5"/>
        <v>12.25</v>
      </c>
      <c r="S26" s="461">
        <v>84.08</v>
      </c>
    </row>
    <row r="27" spans="1:19" x14ac:dyDescent="0.25">
      <c r="A27" s="13">
        <v>22</v>
      </c>
      <c r="B27" s="14" t="s">
        <v>23</v>
      </c>
      <c r="C27" s="14" t="s">
        <v>14</v>
      </c>
      <c r="D27" s="87">
        <v>144</v>
      </c>
      <c r="E27" s="13">
        <v>60</v>
      </c>
      <c r="F27" s="88">
        <v>453</v>
      </c>
      <c r="G27" s="469">
        <v>24</v>
      </c>
      <c r="H27" s="470">
        <v>50</v>
      </c>
      <c r="I27" s="471">
        <f t="shared" si="0"/>
        <v>12</v>
      </c>
      <c r="J27" s="17">
        <v>291</v>
      </c>
      <c r="K27" s="15">
        <v>297</v>
      </c>
      <c r="L27" s="15">
        <v>14</v>
      </c>
      <c r="M27" s="16">
        <f t="shared" si="1"/>
        <v>102.06185567010309</v>
      </c>
      <c r="N27" s="15">
        <f t="shared" si="2"/>
        <v>17.205387205387204</v>
      </c>
      <c r="O27" s="78">
        <v>2</v>
      </c>
      <c r="P27" s="15">
        <f t="shared" si="3"/>
        <v>145.5</v>
      </c>
      <c r="Q27" s="15">
        <f t="shared" si="4"/>
        <v>148.5</v>
      </c>
      <c r="R27" s="15">
        <f t="shared" si="5"/>
        <v>7</v>
      </c>
      <c r="S27" s="461">
        <v>87.44</v>
      </c>
    </row>
    <row r="28" spans="1:19" x14ac:dyDescent="0.25">
      <c r="A28" s="13">
        <v>23</v>
      </c>
      <c r="B28" s="14" t="s">
        <v>24</v>
      </c>
      <c r="C28" s="14" t="s">
        <v>25</v>
      </c>
      <c r="D28" s="87">
        <v>194</v>
      </c>
      <c r="E28" s="13">
        <v>111</v>
      </c>
      <c r="F28" s="88">
        <v>440</v>
      </c>
      <c r="G28" s="469">
        <v>18.255030000000001</v>
      </c>
      <c r="H28" s="470">
        <v>27.02703</v>
      </c>
      <c r="I28" s="471">
        <f t="shared" si="0"/>
        <v>4.9337924346090007</v>
      </c>
      <c r="J28" s="17">
        <v>1686</v>
      </c>
      <c r="K28" s="15">
        <v>1727</v>
      </c>
      <c r="L28" s="15">
        <v>228</v>
      </c>
      <c r="M28" s="16">
        <f t="shared" si="1"/>
        <v>102.43179122182681</v>
      </c>
      <c r="N28" s="15">
        <f t="shared" si="2"/>
        <v>48.187608569774177</v>
      </c>
      <c r="O28" s="78">
        <v>13</v>
      </c>
      <c r="P28" s="15">
        <f t="shared" si="3"/>
        <v>129.69230769230768</v>
      </c>
      <c r="Q28" s="15">
        <f t="shared" si="4"/>
        <v>132.84615384615384</v>
      </c>
      <c r="R28" s="15">
        <f t="shared" si="5"/>
        <v>17.53846153846154</v>
      </c>
      <c r="S28" s="461">
        <v>79.94</v>
      </c>
    </row>
    <row r="29" spans="1:19" x14ac:dyDescent="0.25">
      <c r="A29" s="13">
        <v>24</v>
      </c>
      <c r="B29" s="14" t="s">
        <v>26</v>
      </c>
      <c r="C29" s="14" t="s">
        <v>25</v>
      </c>
      <c r="D29" s="87">
        <v>103</v>
      </c>
      <c r="E29" s="13">
        <v>75</v>
      </c>
      <c r="F29" s="88">
        <v>202</v>
      </c>
      <c r="G29" s="469">
        <v>15.979380000000001</v>
      </c>
      <c r="H29" s="470">
        <v>27.586210000000001</v>
      </c>
      <c r="I29" s="471">
        <f t="shared" si="0"/>
        <v>4.4081053234980008</v>
      </c>
      <c r="J29" s="17">
        <v>407</v>
      </c>
      <c r="K29" s="15">
        <v>415</v>
      </c>
      <c r="L29" s="15">
        <v>42</v>
      </c>
      <c r="M29" s="16">
        <f t="shared" si="1"/>
        <v>101.96560196560196</v>
      </c>
      <c r="N29" s="15">
        <f t="shared" si="2"/>
        <v>36.939759036144579</v>
      </c>
      <c r="O29" s="78">
        <v>2</v>
      </c>
      <c r="P29" s="15">
        <f t="shared" si="3"/>
        <v>203.5</v>
      </c>
      <c r="Q29" s="15">
        <f t="shared" si="4"/>
        <v>207.5</v>
      </c>
      <c r="R29" s="15">
        <f t="shared" si="5"/>
        <v>21</v>
      </c>
      <c r="S29" s="461">
        <v>80.41</v>
      </c>
    </row>
    <row r="30" spans="1:19" x14ac:dyDescent="0.25">
      <c r="A30" s="13">
        <v>25</v>
      </c>
      <c r="B30" s="14" t="s">
        <v>27</v>
      </c>
      <c r="C30" s="14" t="s">
        <v>25</v>
      </c>
      <c r="D30" s="87">
        <v>143</v>
      </c>
      <c r="E30" s="13">
        <v>65</v>
      </c>
      <c r="F30" s="88">
        <v>401</v>
      </c>
      <c r="G30" s="469">
        <v>26.39405</v>
      </c>
      <c r="H30" s="470">
        <v>36.507939999999998</v>
      </c>
      <c r="I30" s="471">
        <f t="shared" si="0"/>
        <v>9.6359239375700003</v>
      </c>
      <c r="J30" s="17">
        <v>566</v>
      </c>
      <c r="K30" s="15">
        <v>565</v>
      </c>
      <c r="L30" s="15">
        <v>73</v>
      </c>
      <c r="M30" s="16">
        <f t="shared" si="1"/>
        <v>99.823321554770317</v>
      </c>
      <c r="N30" s="15">
        <f t="shared" si="2"/>
        <v>47.159292035398238</v>
      </c>
      <c r="O30" s="78">
        <v>4</v>
      </c>
      <c r="P30" s="15">
        <f t="shared" si="3"/>
        <v>141.5</v>
      </c>
      <c r="Q30" s="15">
        <f t="shared" si="4"/>
        <v>141.25</v>
      </c>
      <c r="R30" s="15">
        <f t="shared" si="5"/>
        <v>18.25</v>
      </c>
      <c r="S30" s="461">
        <v>85.21</v>
      </c>
    </row>
    <row r="31" spans="1:19" x14ac:dyDescent="0.25">
      <c r="A31" s="13">
        <v>26</v>
      </c>
      <c r="B31" s="14" t="s">
        <v>28</v>
      </c>
      <c r="C31" s="14" t="s">
        <v>25</v>
      </c>
      <c r="D31" s="87">
        <v>84</v>
      </c>
      <c r="E31" s="13">
        <v>48</v>
      </c>
      <c r="F31" s="88">
        <v>204</v>
      </c>
      <c r="G31" s="469">
        <v>12.195119999999999</v>
      </c>
      <c r="H31" s="470">
        <v>53.846159999999998</v>
      </c>
      <c r="I31" s="471">
        <f t="shared" si="0"/>
        <v>6.5666038273919991</v>
      </c>
      <c r="J31" s="17">
        <v>288</v>
      </c>
      <c r="K31" s="15">
        <v>289</v>
      </c>
      <c r="L31" s="15">
        <v>29</v>
      </c>
      <c r="M31" s="16">
        <f t="shared" si="1"/>
        <v>100.34722222222223</v>
      </c>
      <c r="N31" s="15">
        <f t="shared" si="2"/>
        <v>36.626297577854672</v>
      </c>
      <c r="O31" s="78">
        <v>2</v>
      </c>
      <c r="P31" s="15">
        <f t="shared" si="3"/>
        <v>144</v>
      </c>
      <c r="Q31" s="15">
        <f t="shared" si="4"/>
        <v>144.5</v>
      </c>
      <c r="R31" s="15">
        <f t="shared" si="5"/>
        <v>14.5</v>
      </c>
      <c r="S31" s="461">
        <v>82.76</v>
      </c>
    </row>
    <row r="32" spans="1:19" x14ac:dyDescent="0.25">
      <c r="A32" s="13">
        <v>27</v>
      </c>
      <c r="B32" s="14" t="s">
        <v>29</v>
      </c>
      <c r="C32" s="14" t="s">
        <v>25</v>
      </c>
      <c r="D32" s="87">
        <v>230</v>
      </c>
      <c r="E32" s="13">
        <v>131</v>
      </c>
      <c r="F32" s="88">
        <v>422</v>
      </c>
      <c r="G32" s="469">
        <v>24.62312</v>
      </c>
      <c r="H32" s="470">
        <v>42.22222</v>
      </c>
      <c r="I32" s="471">
        <f t="shared" si="0"/>
        <v>10.396427897263999</v>
      </c>
      <c r="J32" s="17">
        <v>479</v>
      </c>
      <c r="K32" s="15">
        <v>455</v>
      </c>
      <c r="L32" s="15">
        <v>95</v>
      </c>
      <c r="M32" s="16">
        <f t="shared" si="1"/>
        <v>94.989561586638828</v>
      </c>
      <c r="N32" s="15">
        <f t="shared" si="2"/>
        <v>76.208791208791212</v>
      </c>
      <c r="O32" s="78">
        <v>3</v>
      </c>
      <c r="P32" s="15">
        <f t="shared" si="3"/>
        <v>159.66666666666666</v>
      </c>
      <c r="Q32" s="15">
        <f t="shared" si="4"/>
        <v>151.66666666666666</v>
      </c>
      <c r="R32" s="15">
        <f t="shared" si="5"/>
        <v>31.666666666666668</v>
      </c>
      <c r="S32" s="461">
        <v>77.11</v>
      </c>
    </row>
    <row r="33" spans="1:19" x14ac:dyDescent="0.25">
      <c r="A33" s="13">
        <v>28</v>
      </c>
      <c r="B33" s="14" t="s">
        <v>30</v>
      </c>
      <c r="C33" s="14" t="s">
        <v>25</v>
      </c>
      <c r="D33" s="87">
        <v>274</v>
      </c>
      <c r="E33" s="13">
        <v>174</v>
      </c>
      <c r="F33" s="88">
        <v>640</v>
      </c>
      <c r="G33" s="469">
        <v>16.521740000000001</v>
      </c>
      <c r="H33" s="470">
        <v>57.894739999999999</v>
      </c>
      <c r="I33" s="471">
        <f t="shared" si="0"/>
        <v>9.5652184164760001</v>
      </c>
      <c r="J33" s="17">
        <v>316</v>
      </c>
      <c r="K33" s="15">
        <v>291</v>
      </c>
      <c r="L33" s="15">
        <v>98</v>
      </c>
      <c r="M33" s="16">
        <f t="shared" si="1"/>
        <v>92.088607594936718</v>
      </c>
      <c r="N33" s="15">
        <f t="shared" si="2"/>
        <v>122.92096219931273</v>
      </c>
      <c r="O33" s="78">
        <v>2</v>
      </c>
      <c r="P33" s="15">
        <f t="shared" si="3"/>
        <v>158</v>
      </c>
      <c r="Q33" s="15">
        <f t="shared" si="4"/>
        <v>145.5</v>
      </c>
      <c r="R33" s="15">
        <f t="shared" si="5"/>
        <v>49</v>
      </c>
      <c r="S33" s="461">
        <v>82.88</v>
      </c>
    </row>
    <row r="34" spans="1:19" x14ac:dyDescent="0.25">
      <c r="A34" s="13">
        <v>29</v>
      </c>
      <c r="B34" s="14" t="s">
        <v>31</v>
      </c>
      <c r="C34" s="14" t="s">
        <v>25</v>
      </c>
      <c r="D34" s="87">
        <v>150</v>
      </c>
      <c r="E34" s="13">
        <v>84</v>
      </c>
      <c r="F34" s="88">
        <v>320</v>
      </c>
      <c r="G34" s="469">
        <v>20.105820000000001</v>
      </c>
      <c r="H34" s="470">
        <v>18.181819999999998</v>
      </c>
      <c r="I34" s="471">
        <f t="shared" si="0"/>
        <v>3.6556040019239999</v>
      </c>
      <c r="J34" s="17">
        <v>500</v>
      </c>
      <c r="K34" s="15">
        <v>497</v>
      </c>
      <c r="L34" s="15">
        <v>48</v>
      </c>
      <c r="M34" s="16">
        <f t="shared" si="1"/>
        <v>99.4</v>
      </c>
      <c r="N34" s="15">
        <f t="shared" si="2"/>
        <v>35.25150905432595</v>
      </c>
      <c r="O34" s="78">
        <v>3</v>
      </c>
      <c r="P34" s="15">
        <f t="shared" si="3"/>
        <v>166.66666666666666</v>
      </c>
      <c r="Q34" s="15">
        <f t="shared" si="4"/>
        <v>165.66666666666666</v>
      </c>
      <c r="R34" s="15">
        <f t="shared" si="5"/>
        <v>16</v>
      </c>
      <c r="S34" s="461">
        <v>74.7</v>
      </c>
    </row>
    <row r="35" spans="1:19" x14ac:dyDescent="0.25">
      <c r="A35" s="13">
        <v>30</v>
      </c>
      <c r="B35" s="14" t="s">
        <v>32</v>
      </c>
      <c r="C35" s="14" t="s">
        <v>25</v>
      </c>
      <c r="D35" s="87">
        <v>153</v>
      </c>
      <c r="E35" s="13">
        <v>86</v>
      </c>
      <c r="F35" s="88">
        <v>260</v>
      </c>
      <c r="G35" s="469">
        <v>33.554819999999999</v>
      </c>
      <c r="H35" s="470">
        <v>24.390239999999999</v>
      </c>
      <c r="I35" s="471">
        <f t="shared" si="0"/>
        <v>8.1841011295679991</v>
      </c>
      <c r="J35" s="17">
        <v>545</v>
      </c>
      <c r="K35" s="15">
        <v>539</v>
      </c>
      <c r="L35" s="15">
        <v>82</v>
      </c>
      <c r="M35" s="16">
        <f t="shared" si="1"/>
        <v>98.899082568807344</v>
      </c>
      <c r="N35" s="15">
        <f t="shared" si="2"/>
        <v>55.528756957328383</v>
      </c>
      <c r="O35" s="78">
        <v>4</v>
      </c>
      <c r="P35" s="15">
        <f t="shared" si="3"/>
        <v>136.25</v>
      </c>
      <c r="Q35" s="15">
        <f t="shared" si="4"/>
        <v>134.75</v>
      </c>
      <c r="R35" s="15">
        <f t="shared" si="5"/>
        <v>20.5</v>
      </c>
      <c r="S35" s="461">
        <v>86.46</v>
      </c>
    </row>
    <row r="36" spans="1:19" x14ac:dyDescent="0.25">
      <c r="A36" s="13">
        <v>31</v>
      </c>
      <c r="B36" s="14" t="s">
        <v>33</v>
      </c>
      <c r="C36" s="14" t="s">
        <v>34</v>
      </c>
      <c r="D36" s="87">
        <v>200</v>
      </c>
      <c r="E36" s="13">
        <v>88</v>
      </c>
      <c r="F36" s="88">
        <v>529</v>
      </c>
      <c r="G36" s="469">
        <v>16.40625</v>
      </c>
      <c r="H36" s="470">
        <v>45.454549999999998</v>
      </c>
      <c r="I36" s="471">
        <f t="shared" si="0"/>
        <v>7.4573871093749995</v>
      </c>
      <c r="J36" s="17">
        <v>415</v>
      </c>
      <c r="K36" s="15">
        <v>435</v>
      </c>
      <c r="L36" s="15">
        <v>39</v>
      </c>
      <c r="M36" s="16">
        <f t="shared" si="1"/>
        <v>104.81927710843372</v>
      </c>
      <c r="N36" s="15">
        <f t="shared" si="2"/>
        <v>32.724137931034484</v>
      </c>
      <c r="O36" s="78">
        <v>2</v>
      </c>
      <c r="P36" s="15">
        <f t="shared" si="3"/>
        <v>207.5</v>
      </c>
      <c r="Q36" s="15">
        <f t="shared" si="4"/>
        <v>217.5</v>
      </c>
      <c r="R36" s="15">
        <f t="shared" si="5"/>
        <v>19.5</v>
      </c>
      <c r="S36" s="461">
        <v>87.4</v>
      </c>
    </row>
    <row r="37" spans="1:19" x14ac:dyDescent="0.25">
      <c r="A37" s="13">
        <v>32</v>
      </c>
      <c r="B37" s="14" t="s">
        <v>35</v>
      </c>
      <c r="C37" s="14" t="s">
        <v>34</v>
      </c>
      <c r="D37" s="87">
        <v>372</v>
      </c>
      <c r="E37" s="13">
        <v>202</v>
      </c>
      <c r="F37" s="88">
        <v>930</v>
      </c>
      <c r="G37" s="469">
        <v>22.704509999999999</v>
      </c>
      <c r="H37" s="470">
        <v>44</v>
      </c>
      <c r="I37" s="471">
        <f t="shared" si="0"/>
        <v>9.9899843999999991</v>
      </c>
      <c r="J37" s="17">
        <v>828</v>
      </c>
      <c r="K37" s="15">
        <v>824</v>
      </c>
      <c r="L37" s="15">
        <v>282</v>
      </c>
      <c r="M37" s="16">
        <f t="shared" si="1"/>
        <v>99.516908212560381</v>
      </c>
      <c r="N37" s="15">
        <f t="shared" si="2"/>
        <v>124.91504854368932</v>
      </c>
      <c r="O37" s="78">
        <v>6</v>
      </c>
      <c r="P37" s="15">
        <f t="shared" si="3"/>
        <v>138</v>
      </c>
      <c r="Q37" s="15">
        <f t="shared" si="4"/>
        <v>137.33333333333334</v>
      </c>
      <c r="R37" s="15">
        <f t="shared" si="5"/>
        <v>47</v>
      </c>
      <c r="S37" s="461">
        <v>78.38</v>
      </c>
    </row>
    <row r="38" spans="1:19" x14ac:dyDescent="0.25">
      <c r="A38" s="13">
        <v>33</v>
      </c>
      <c r="B38" s="14" t="s">
        <v>36</v>
      </c>
      <c r="C38" s="14" t="s">
        <v>34</v>
      </c>
      <c r="D38" s="87">
        <v>218</v>
      </c>
      <c r="E38" s="13">
        <v>92</v>
      </c>
      <c r="F38" s="88">
        <v>555</v>
      </c>
      <c r="G38" s="469">
        <v>18.21632</v>
      </c>
      <c r="H38" s="470">
        <v>49.367089999999997</v>
      </c>
      <c r="I38" s="471">
        <f t="shared" ref="I38:I69" si="6">G38*H38/100</f>
        <v>8.9928670890879996</v>
      </c>
      <c r="J38" s="17">
        <v>903</v>
      </c>
      <c r="K38" s="15">
        <v>941</v>
      </c>
      <c r="L38" s="15">
        <v>144</v>
      </c>
      <c r="M38" s="16">
        <f t="shared" ref="M38:M69" si="7">K38/J38*100</f>
        <v>104.20819490586932</v>
      </c>
      <c r="N38" s="15">
        <f t="shared" ref="N38:N69" si="8">L38/K38*365</f>
        <v>55.855472901168973</v>
      </c>
      <c r="O38" s="78">
        <v>7</v>
      </c>
      <c r="P38" s="15">
        <f t="shared" ref="P38:P69" si="9">J38/$O38</f>
        <v>129</v>
      </c>
      <c r="Q38" s="15">
        <f t="shared" ref="Q38:Q69" si="10">K38/$O38</f>
        <v>134.42857142857142</v>
      </c>
      <c r="R38" s="15">
        <f t="shared" ref="R38:R69" si="11">L38/$O38</f>
        <v>20.571428571428573</v>
      </c>
      <c r="S38" s="461">
        <v>85.73</v>
      </c>
    </row>
    <row r="39" spans="1:19" x14ac:dyDescent="0.25">
      <c r="A39" s="13">
        <v>34</v>
      </c>
      <c r="B39" s="14" t="s">
        <v>37</v>
      </c>
      <c r="C39" s="14" t="s">
        <v>34</v>
      </c>
      <c r="D39" s="87">
        <v>215</v>
      </c>
      <c r="E39" s="13">
        <v>106</v>
      </c>
      <c r="F39" s="88">
        <v>482</v>
      </c>
      <c r="G39" s="469">
        <v>14.89362</v>
      </c>
      <c r="H39" s="470">
        <v>37.5</v>
      </c>
      <c r="I39" s="471">
        <f t="shared" si="6"/>
        <v>5.5851075000000003</v>
      </c>
      <c r="J39" s="17">
        <v>523</v>
      </c>
      <c r="K39" s="15">
        <v>503</v>
      </c>
      <c r="L39" s="15">
        <v>117</v>
      </c>
      <c r="M39" s="16">
        <f t="shared" si="7"/>
        <v>96.175908221797329</v>
      </c>
      <c r="N39" s="15">
        <f t="shared" si="8"/>
        <v>84.900596421471178</v>
      </c>
      <c r="O39" s="78">
        <v>2</v>
      </c>
      <c r="P39" s="15">
        <f t="shared" si="9"/>
        <v>261.5</v>
      </c>
      <c r="Q39" s="15">
        <f t="shared" si="10"/>
        <v>251.5</v>
      </c>
      <c r="R39" s="15">
        <f t="shared" si="11"/>
        <v>58.5</v>
      </c>
      <c r="S39" s="461">
        <v>91.56</v>
      </c>
    </row>
    <row r="40" spans="1:19" x14ac:dyDescent="0.25">
      <c r="A40" s="13">
        <v>35</v>
      </c>
      <c r="B40" s="14" t="s">
        <v>38</v>
      </c>
      <c r="C40" s="14" t="s">
        <v>34</v>
      </c>
      <c r="D40" s="87">
        <v>225</v>
      </c>
      <c r="E40" s="13">
        <v>86</v>
      </c>
      <c r="F40" s="88">
        <v>572</v>
      </c>
      <c r="G40" s="469">
        <v>36.363639999999997</v>
      </c>
      <c r="H40" s="470">
        <v>65.116280000000003</v>
      </c>
      <c r="I40" s="471">
        <f t="shared" si="6"/>
        <v>23.678649640591999</v>
      </c>
      <c r="J40" s="17">
        <v>367</v>
      </c>
      <c r="K40" s="15">
        <v>390</v>
      </c>
      <c r="L40" s="15">
        <v>41</v>
      </c>
      <c r="M40" s="16">
        <f t="shared" si="7"/>
        <v>106.26702997275204</v>
      </c>
      <c r="N40" s="15">
        <f t="shared" si="8"/>
        <v>38.371794871794869</v>
      </c>
      <c r="O40" s="78">
        <v>3</v>
      </c>
      <c r="P40" s="15">
        <f t="shared" si="9"/>
        <v>122.33333333333333</v>
      </c>
      <c r="Q40" s="15">
        <f t="shared" si="10"/>
        <v>130</v>
      </c>
      <c r="R40" s="15">
        <f t="shared" si="11"/>
        <v>13.666666666666666</v>
      </c>
      <c r="S40" s="461">
        <v>83.7</v>
      </c>
    </row>
    <row r="41" spans="1:19" x14ac:dyDescent="0.25">
      <c r="A41" s="13">
        <v>36</v>
      </c>
      <c r="B41" s="14" t="s">
        <v>117</v>
      </c>
      <c r="C41" s="14" t="s">
        <v>34</v>
      </c>
      <c r="D41" s="87">
        <v>189</v>
      </c>
      <c r="E41" s="13">
        <v>99</v>
      </c>
      <c r="F41" s="88">
        <v>455</v>
      </c>
      <c r="G41" s="469">
        <v>38.942309999999999</v>
      </c>
      <c r="H41" s="470">
        <v>52.66666</v>
      </c>
      <c r="I41" s="471">
        <f t="shared" si="6"/>
        <v>20.509614003846</v>
      </c>
      <c r="J41" s="17">
        <v>1435</v>
      </c>
      <c r="K41" s="15">
        <v>1487</v>
      </c>
      <c r="L41" s="15">
        <v>243</v>
      </c>
      <c r="M41" s="16">
        <f t="shared" si="7"/>
        <v>103.62369337979094</v>
      </c>
      <c r="N41" s="15">
        <f t="shared" si="8"/>
        <v>59.646940147948897</v>
      </c>
      <c r="O41" s="78">
        <v>13</v>
      </c>
      <c r="P41" s="15">
        <f t="shared" si="9"/>
        <v>110.38461538461539</v>
      </c>
      <c r="Q41" s="15">
        <f t="shared" si="10"/>
        <v>114.38461538461539</v>
      </c>
      <c r="R41" s="15">
        <f t="shared" si="11"/>
        <v>18.692307692307693</v>
      </c>
      <c r="S41" s="461">
        <v>89.2</v>
      </c>
    </row>
    <row r="42" spans="1:19" x14ac:dyDescent="0.25">
      <c r="A42" s="13">
        <v>37</v>
      </c>
      <c r="B42" s="14" t="s">
        <v>39</v>
      </c>
      <c r="C42" s="14" t="s">
        <v>34</v>
      </c>
      <c r="D42" s="87">
        <v>320</v>
      </c>
      <c r="E42" s="13">
        <v>198</v>
      </c>
      <c r="F42" s="88">
        <v>735</v>
      </c>
      <c r="G42" s="469">
        <v>24.44444</v>
      </c>
      <c r="H42" s="470">
        <v>67.5</v>
      </c>
      <c r="I42" s="471">
        <f t="shared" si="6"/>
        <v>16.499997</v>
      </c>
      <c r="J42" s="17">
        <v>447</v>
      </c>
      <c r="K42" s="15">
        <v>459</v>
      </c>
      <c r="L42" s="15">
        <v>90</v>
      </c>
      <c r="M42" s="16">
        <f t="shared" si="7"/>
        <v>102.68456375838926</v>
      </c>
      <c r="N42" s="15">
        <f t="shared" si="8"/>
        <v>71.568627450980387</v>
      </c>
      <c r="O42" s="78">
        <v>2</v>
      </c>
      <c r="P42" s="15">
        <f t="shared" si="9"/>
        <v>223.5</v>
      </c>
      <c r="Q42" s="15">
        <f t="shared" si="10"/>
        <v>229.5</v>
      </c>
      <c r="R42" s="15">
        <f t="shared" si="11"/>
        <v>45</v>
      </c>
      <c r="S42" s="461">
        <v>80</v>
      </c>
    </row>
    <row r="43" spans="1:19" x14ac:dyDescent="0.25">
      <c r="A43" s="13">
        <v>38</v>
      </c>
      <c r="B43" s="14" t="s">
        <v>40</v>
      </c>
      <c r="C43" s="14" t="s">
        <v>34</v>
      </c>
      <c r="D43" s="87">
        <v>214</v>
      </c>
      <c r="E43" s="13">
        <v>115</v>
      </c>
      <c r="F43" s="88">
        <v>474</v>
      </c>
      <c r="G43" s="469">
        <v>17.543859999999999</v>
      </c>
      <c r="H43" s="470">
        <v>38.888890000000004</v>
      </c>
      <c r="I43" s="471">
        <f t="shared" si="6"/>
        <v>6.8226124171540006</v>
      </c>
      <c r="J43" s="17">
        <v>308</v>
      </c>
      <c r="K43" s="15">
        <v>311</v>
      </c>
      <c r="L43" s="15">
        <v>52</v>
      </c>
      <c r="M43" s="16">
        <f t="shared" si="7"/>
        <v>100.97402597402598</v>
      </c>
      <c r="N43" s="15">
        <f t="shared" si="8"/>
        <v>61.028938906752408</v>
      </c>
      <c r="O43" s="78">
        <v>3</v>
      </c>
      <c r="P43" s="15">
        <f t="shared" si="9"/>
        <v>102.66666666666667</v>
      </c>
      <c r="Q43" s="15">
        <f t="shared" si="10"/>
        <v>103.66666666666667</v>
      </c>
      <c r="R43" s="15">
        <f t="shared" si="11"/>
        <v>17.333333333333332</v>
      </c>
      <c r="S43" s="461">
        <v>92.16</v>
      </c>
    </row>
    <row r="44" spans="1:19" x14ac:dyDescent="0.25">
      <c r="A44" s="13">
        <v>39</v>
      </c>
      <c r="B44" s="14" t="s">
        <v>41</v>
      </c>
      <c r="C44" s="14" t="s">
        <v>34</v>
      </c>
      <c r="D44" s="87">
        <v>184</v>
      </c>
      <c r="E44" s="13">
        <v>93</v>
      </c>
      <c r="F44" s="88">
        <v>430</v>
      </c>
      <c r="G44" s="469">
        <v>23.239439999999998</v>
      </c>
      <c r="H44" s="470">
        <v>50</v>
      </c>
      <c r="I44" s="471">
        <f t="shared" si="6"/>
        <v>11.619719999999999</v>
      </c>
      <c r="J44" s="17">
        <v>750</v>
      </c>
      <c r="K44" s="15">
        <v>763</v>
      </c>
      <c r="L44" s="15">
        <v>137</v>
      </c>
      <c r="M44" s="16">
        <f t="shared" si="7"/>
        <v>101.73333333333335</v>
      </c>
      <c r="N44" s="15">
        <f t="shared" si="8"/>
        <v>65.537352555701176</v>
      </c>
      <c r="O44" s="78">
        <v>6</v>
      </c>
      <c r="P44" s="15">
        <f t="shared" si="9"/>
        <v>125</v>
      </c>
      <c r="Q44" s="15">
        <f t="shared" si="10"/>
        <v>127.16666666666667</v>
      </c>
      <c r="R44" s="15">
        <f t="shared" si="11"/>
        <v>22.833333333333332</v>
      </c>
      <c r="S44" s="461">
        <v>86.8</v>
      </c>
    </row>
    <row r="45" spans="1:19" x14ac:dyDescent="0.25">
      <c r="A45" s="13">
        <v>40</v>
      </c>
      <c r="B45" s="14" t="s">
        <v>42</v>
      </c>
      <c r="C45" s="14" t="s">
        <v>34</v>
      </c>
      <c r="D45" s="87">
        <v>234</v>
      </c>
      <c r="E45" s="13">
        <v>121</v>
      </c>
      <c r="F45" s="88">
        <v>452</v>
      </c>
      <c r="G45" s="469">
        <v>15</v>
      </c>
      <c r="H45" s="470">
        <v>78.260869999999997</v>
      </c>
      <c r="I45" s="471">
        <f t="shared" si="6"/>
        <v>11.739130499999998</v>
      </c>
      <c r="J45" s="17">
        <v>415</v>
      </c>
      <c r="K45" s="15">
        <v>403</v>
      </c>
      <c r="L45" s="15">
        <v>122</v>
      </c>
      <c r="M45" s="16">
        <f t="shared" si="7"/>
        <v>97.108433734939752</v>
      </c>
      <c r="N45" s="15">
        <f t="shared" si="8"/>
        <v>110.49627791563276</v>
      </c>
      <c r="O45" s="78">
        <v>2</v>
      </c>
      <c r="P45" s="15">
        <f t="shared" si="9"/>
        <v>207.5</v>
      </c>
      <c r="Q45" s="15">
        <f t="shared" si="10"/>
        <v>201.5</v>
      </c>
      <c r="R45" s="15">
        <f t="shared" si="11"/>
        <v>61</v>
      </c>
      <c r="S45" s="461">
        <v>91.85</v>
      </c>
    </row>
    <row r="46" spans="1:19" x14ac:dyDescent="0.25">
      <c r="A46" s="13">
        <v>41</v>
      </c>
      <c r="B46" s="14" t="s">
        <v>43</v>
      </c>
      <c r="C46" s="14" t="s">
        <v>44</v>
      </c>
      <c r="D46" s="87">
        <v>305</v>
      </c>
      <c r="E46" s="13">
        <v>126</v>
      </c>
      <c r="F46" s="88">
        <v>785</v>
      </c>
      <c r="G46" s="469">
        <v>20.826709999999999</v>
      </c>
      <c r="H46" s="470">
        <v>42.553190000000001</v>
      </c>
      <c r="I46" s="471">
        <f t="shared" si="6"/>
        <v>8.862429477049</v>
      </c>
      <c r="J46" s="17">
        <v>1017</v>
      </c>
      <c r="K46" s="15">
        <v>1072</v>
      </c>
      <c r="L46" s="15">
        <v>201</v>
      </c>
      <c r="M46" s="16">
        <f t="shared" si="7"/>
        <v>105.40806293018683</v>
      </c>
      <c r="N46" s="15">
        <f t="shared" si="8"/>
        <v>68.4375</v>
      </c>
      <c r="O46" s="78">
        <v>9</v>
      </c>
      <c r="P46" s="15">
        <f t="shared" si="9"/>
        <v>113</v>
      </c>
      <c r="Q46" s="15">
        <f t="shared" si="10"/>
        <v>119.11111111111111</v>
      </c>
      <c r="R46" s="15">
        <f t="shared" si="11"/>
        <v>22.333333333333332</v>
      </c>
      <c r="S46" s="461">
        <v>79.88</v>
      </c>
    </row>
    <row r="47" spans="1:19" x14ac:dyDescent="0.25">
      <c r="A47" s="13">
        <v>42</v>
      </c>
      <c r="B47" s="14" t="s">
        <v>45</v>
      </c>
      <c r="C47" s="14" t="s">
        <v>44</v>
      </c>
      <c r="D47" s="87">
        <v>444</v>
      </c>
      <c r="E47" s="13">
        <v>233</v>
      </c>
      <c r="F47" s="88">
        <v>1193</v>
      </c>
      <c r="G47" s="469">
        <v>13.21184</v>
      </c>
      <c r="H47" s="470">
        <v>72.815529999999995</v>
      </c>
      <c r="I47" s="471">
        <f t="shared" si="6"/>
        <v>9.6202713187519997</v>
      </c>
      <c r="J47" s="17">
        <v>1653</v>
      </c>
      <c r="K47" s="15">
        <v>1653</v>
      </c>
      <c r="L47" s="15">
        <v>706</v>
      </c>
      <c r="M47" s="16">
        <f t="shared" si="7"/>
        <v>100</v>
      </c>
      <c r="N47" s="15">
        <f t="shared" si="8"/>
        <v>155.89231699939504</v>
      </c>
      <c r="O47" s="78">
        <v>9</v>
      </c>
      <c r="P47" s="15">
        <f t="shared" si="9"/>
        <v>183.66666666666666</v>
      </c>
      <c r="Q47" s="15">
        <f t="shared" si="10"/>
        <v>183.66666666666666</v>
      </c>
      <c r="R47" s="15">
        <f t="shared" si="11"/>
        <v>78.444444444444443</v>
      </c>
      <c r="S47" s="461">
        <v>82.23</v>
      </c>
    </row>
    <row r="48" spans="1:19" x14ac:dyDescent="0.25">
      <c r="A48" s="13">
        <v>43</v>
      </c>
      <c r="B48" s="14" t="s">
        <v>46</v>
      </c>
      <c r="C48" s="14" t="s">
        <v>44</v>
      </c>
      <c r="D48" s="87">
        <v>421</v>
      </c>
      <c r="E48" s="13">
        <v>192</v>
      </c>
      <c r="F48" s="88">
        <v>1085</v>
      </c>
      <c r="G48" s="469">
        <v>21.875</v>
      </c>
      <c r="H48" s="470">
        <v>50.892859999999999</v>
      </c>
      <c r="I48" s="471">
        <f t="shared" si="6"/>
        <v>11.132813125</v>
      </c>
      <c r="J48" s="17">
        <v>1452</v>
      </c>
      <c r="K48" s="15">
        <v>1386</v>
      </c>
      <c r="L48" s="15">
        <v>659</v>
      </c>
      <c r="M48" s="16">
        <f t="shared" si="7"/>
        <v>95.454545454545453</v>
      </c>
      <c r="N48" s="15">
        <f t="shared" si="8"/>
        <v>173.54617604617604</v>
      </c>
      <c r="O48" s="78">
        <v>10</v>
      </c>
      <c r="P48" s="15">
        <f t="shared" si="9"/>
        <v>145.19999999999999</v>
      </c>
      <c r="Q48" s="15">
        <f t="shared" si="10"/>
        <v>138.6</v>
      </c>
      <c r="R48" s="15">
        <f t="shared" si="11"/>
        <v>65.900000000000006</v>
      </c>
      <c r="S48" s="461">
        <v>82.92</v>
      </c>
    </row>
    <row r="49" spans="1:19" x14ac:dyDescent="0.25">
      <c r="A49" s="13">
        <v>44</v>
      </c>
      <c r="B49" s="14" t="s">
        <v>47</v>
      </c>
      <c r="C49" s="14" t="s">
        <v>44</v>
      </c>
      <c r="D49" s="87">
        <v>348</v>
      </c>
      <c r="E49" s="13">
        <v>201</v>
      </c>
      <c r="F49" s="88">
        <v>874</v>
      </c>
      <c r="G49" s="469">
        <v>22.520109999999999</v>
      </c>
      <c r="H49" s="470">
        <v>50</v>
      </c>
      <c r="I49" s="471">
        <f t="shared" si="6"/>
        <v>11.260054999999999</v>
      </c>
      <c r="J49" s="17">
        <v>712</v>
      </c>
      <c r="K49" s="15">
        <v>778</v>
      </c>
      <c r="L49" s="15">
        <v>201</v>
      </c>
      <c r="M49" s="16">
        <f t="shared" si="7"/>
        <v>109.26966292134833</v>
      </c>
      <c r="N49" s="15">
        <f t="shared" si="8"/>
        <v>94.299485861182518</v>
      </c>
      <c r="O49" s="78">
        <v>7</v>
      </c>
      <c r="P49" s="15">
        <f t="shared" si="9"/>
        <v>101.71428571428571</v>
      </c>
      <c r="Q49" s="15">
        <f t="shared" si="10"/>
        <v>111.14285714285714</v>
      </c>
      <c r="R49" s="15">
        <f t="shared" si="11"/>
        <v>28.714285714285715</v>
      </c>
      <c r="S49" s="461">
        <v>70.66</v>
      </c>
    </row>
    <row r="50" spans="1:19" x14ac:dyDescent="0.25">
      <c r="A50" s="13">
        <v>45</v>
      </c>
      <c r="B50" s="14" t="s">
        <v>48</v>
      </c>
      <c r="C50" s="14" t="s">
        <v>44</v>
      </c>
      <c r="D50" s="87">
        <v>411</v>
      </c>
      <c r="E50" s="13">
        <v>255</v>
      </c>
      <c r="F50" s="88">
        <v>914</v>
      </c>
      <c r="G50" s="469">
        <v>36.298569999999998</v>
      </c>
      <c r="H50" s="470">
        <v>53.667960000000001</v>
      </c>
      <c r="I50" s="471">
        <f t="shared" si="6"/>
        <v>19.480702028172001</v>
      </c>
      <c r="J50" s="17">
        <v>1774</v>
      </c>
      <c r="K50" s="15">
        <v>1895</v>
      </c>
      <c r="L50" s="15">
        <v>498</v>
      </c>
      <c r="M50" s="16">
        <f t="shared" si="7"/>
        <v>106.82074408117248</v>
      </c>
      <c r="N50" s="15">
        <f t="shared" si="8"/>
        <v>95.920844327176766</v>
      </c>
      <c r="O50" s="78">
        <v>12</v>
      </c>
      <c r="P50" s="15">
        <f t="shared" si="9"/>
        <v>147.83333333333334</v>
      </c>
      <c r="Q50" s="15">
        <f t="shared" si="10"/>
        <v>157.91666666666666</v>
      </c>
      <c r="R50" s="15">
        <f t="shared" si="11"/>
        <v>41.5</v>
      </c>
      <c r="S50" s="461">
        <v>83.16</v>
      </c>
    </row>
    <row r="51" spans="1:19" x14ac:dyDescent="0.25">
      <c r="A51" s="13">
        <v>46</v>
      </c>
      <c r="B51" s="14" t="s">
        <v>49</v>
      </c>
      <c r="C51" s="14" t="s">
        <v>44</v>
      </c>
      <c r="D51" s="87">
        <v>230</v>
      </c>
      <c r="E51" s="13">
        <v>91</v>
      </c>
      <c r="F51" s="88">
        <v>698</v>
      </c>
      <c r="G51" s="469">
        <v>29.723990000000001</v>
      </c>
      <c r="H51" s="470">
        <v>61.538460000000001</v>
      </c>
      <c r="I51" s="471">
        <f t="shared" si="6"/>
        <v>18.291685696554001</v>
      </c>
      <c r="J51" s="17">
        <v>898</v>
      </c>
      <c r="K51" s="15">
        <v>923</v>
      </c>
      <c r="L51" s="15">
        <v>151</v>
      </c>
      <c r="M51" s="16">
        <f t="shared" si="7"/>
        <v>102.78396436525613</v>
      </c>
      <c r="N51" s="15">
        <f t="shared" si="8"/>
        <v>59.712892741061751</v>
      </c>
      <c r="O51" s="78">
        <v>7</v>
      </c>
      <c r="P51" s="15">
        <f t="shared" si="9"/>
        <v>128.28571428571428</v>
      </c>
      <c r="Q51" s="15">
        <f t="shared" si="10"/>
        <v>131.85714285714286</v>
      </c>
      <c r="R51" s="15">
        <f t="shared" si="11"/>
        <v>21.571428571428573</v>
      </c>
      <c r="S51" s="461">
        <v>82.5</v>
      </c>
    </row>
    <row r="52" spans="1:19" x14ac:dyDescent="0.25">
      <c r="A52" s="13">
        <v>47</v>
      </c>
      <c r="B52" s="14" t="s">
        <v>50</v>
      </c>
      <c r="C52" s="14" t="s">
        <v>44</v>
      </c>
      <c r="D52" s="87">
        <v>161</v>
      </c>
      <c r="E52" s="13">
        <v>77</v>
      </c>
      <c r="F52" s="88">
        <v>358</v>
      </c>
      <c r="G52" s="469">
        <v>28.52665</v>
      </c>
      <c r="H52" s="470">
        <v>47.058819999999997</v>
      </c>
      <c r="I52" s="471">
        <f t="shared" si="6"/>
        <v>13.42430487553</v>
      </c>
      <c r="J52" s="17">
        <v>616</v>
      </c>
      <c r="K52" s="15">
        <v>635</v>
      </c>
      <c r="L52" s="15">
        <v>101</v>
      </c>
      <c r="M52" s="16">
        <f t="shared" si="7"/>
        <v>103.08441558441559</v>
      </c>
      <c r="N52" s="15">
        <f t="shared" si="8"/>
        <v>58.055118110236222</v>
      </c>
      <c r="O52" s="78">
        <v>4</v>
      </c>
      <c r="P52" s="15">
        <f t="shared" si="9"/>
        <v>154</v>
      </c>
      <c r="Q52" s="15">
        <f t="shared" si="10"/>
        <v>158.75</v>
      </c>
      <c r="R52" s="15">
        <f t="shared" si="11"/>
        <v>25.25</v>
      </c>
      <c r="S52" s="461">
        <v>90.27</v>
      </c>
    </row>
    <row r="53" spans="1:19" x14ac:dyDescent="0.25">
      <c r="A53" s="13">
        <v>48</v>
      </c>
      <c r="B53" s="14" t="s">
        <v>51</v>
      </c>
      <c r="C53" s="14" t="s">
        <v>44</v>
      </c>
      <c r="D53" s="87">
        <v>239</v>
      </c>
      <c r="E53" s="13">
        <v>120</v>
      </c>
      <c r="F53" s="88">
        <v>449</v>
      </c>
      <c r="G53" s="469">
        <v>9.7393689999999999</v>
      </c>
      <c r="H53" s="470">
        <v>46.969700000000003</v>
      </c>
      <c r="I53" s="471">
        <f t="shared" si="6"/>
        <v>4.5745524011930003</v>
      </c>
      <c r="J53" s="17">
        <v>1212</v>
      </c>
      <c r="K53" s="15">
        <v>1233</v>
      </c>
      <c r="L53" s="15">
        <v>329</v>
      </c>
      <c r="M53" s="16">
        <f t="shared" si="7"/>
        <v>101.73267326732673</v>
      </c>
      <c r="N53" s="15">
        <f t="shared" si="8"/>
        <v>97.392538523925396</v>
      </c>
      <c r="O53" s="78">
        <v>8</v>
      </c>
      <c r="P53" s="15">
        <f t="shared" si="9"/>
        <v>151.5</v>
      </c>
      <c r="Q53" s="15">
        <f t="shared" si="10"/>
        <v>154.125</v>
      </c>
      <c r="R53" s="15">
        <f t="shared" si="11"/>
        <v>41.125</v>
      </c>
      <c r="S53" s="461">
        <v>76.98</v>
      </c>
    </row>
    <row r="54" spans="1:19" x14ac:dyDescent="0.25">
      <c r="A54" s="13">
        <v>49</v>
      </c>
      <c r="B54" s="14" t="s">
        <v>52</v>
      </c>
      <c r="C54" s="14" t="s">
        <v>44</v>
      </c>
      <c r="D54" s="87">
        <v>141</v>
      </c>
      <c r="E54" s="13">
        <v>54</v>
      </c>
      <c r="F54" s="88">
        <v>309</v>
      </c>
      <c r="G54" s="469">
        <v>19.617229999999999</v>
      </c>
      <c r="H54" s="470">
        <v>44.554450000000003</v>
      </c>
      <c r="I54" s="471">
        <f t="shared" si="6"/>
        <v>8.7403489317349994</v>
      </c>
      <c r="J54" s="17">
        <v>1315</v>
      </c>
      <c r="K54" s="15">
        <v>1275</v>
      </c>
      <c r="L54" s="15">
        <v>192</v>
      </c>
      <c r="M54" s="16">
        <f t="shared" si="7"/>
        <v>96.958174904942965</v>
      </c>
      <c r="N54" s="15">
        <f t="shared" si="8"/>
        <v>54.964705882352938</v>
      </c>
      <c r="O54" s="78">
        <v>9</v>
      </c>
      <c r="P54" s="15">
        <f t="shared" si="9"/>
        <v>146.11111111111111</v>
      </c>
      <c r="Q54" s="15">
        <f t="shared" si="10"/>
        <v>141.66666666666666</v>
      </c>
      <c r="R54" s="15">
        <f t="shared" si="11"/>
        <v>21.333333333333332</v>
      </c>
      <c r="S54" s="461">
        <v>87.25</v>
      </c>
    </row>
    <row r="55" spans="1:19" x14ac:dyDescent="0.25">
      <c r="A55" s="13">
        <v>50</v>
      </c>
      <c r="B55" s="14" t="s">
        <v>53</v>
      </c>
      <c r="C55" s="14" t="s">
        <v>44</v>
      </c>
      <c r="D55" s="87">
        <v>414</v>
      </c>
      <c r="E55" s="13">
        <v>274</v>
      </c>
      <c r="F55" s="88">
        <v>1004</v>
      </c>
      <c r="G55" s="469">
        <v>13.473319999999999</v>
      </c>
      <c r="H55" s="470">
        <v>62.307690000000001</v>
      </c>
      <c r="I55" s="471">
        <f t="shared" si="6"/>
        <v>8.3949144583079995</v>
      </c>
      <c r="J55" s="17">
        <v>1751</v>
      </c>
      <c r="K55" s="15">
        <v>1961</v>
      </c>
      <c r="L55" s="15">
        <v>597</v>
      </c>
      <c r="M55" s="16">
        <f t="shared" si="7"/>
        <v>111.99314677327241</v>
      </c>
      <c r="N55" s="15">
        <f t="shared" si="8"/>
        <v>111.11932687404385</v>
      </c>
      <c r="O55" s="78">
        <v>13</v>
      </c>
      <c r="P55" s="15">
        <f t="shared" si="9"/>
        <v>134.69230769230768</v>
      </c>
      <c r="Q55" s="15">
        <f t="shared" si="10"/>
        <v>150.84615384615384</v>
      </c>
      <c r="R55" s="15">
        <f t="shared" si="11"/>
        <v>45.92307692307692</v>
      </c>
      <c r="S55" s="461">
        <v>78.89</v>
      </c>
    </row>
    <row r="56" spans="1:19" x14ac:dyDescent="0.25">
      <c r="A56" s="13">
        <v>51</v>
      </c>
      <c r="B56" s="14" t="s">
        <v>54</v>
      </c>
      <c r="C56" s="14" t="s">
        <v>55</v>
      </c>
      <c r="D56" s="87">
        <v>184</v>
      </c>
      <c r="E56" s="13">
        <v>111</v>
      </c>
      <c r="F56" s="88">
        <v>421</v>
      </c>
      <c r="G56" s="469">
        <v>23.837209999999999</v>
      </c>
      <c r="H56" s="470">
        <v>45.714289999999998</v>
      </c>
      <c r="I56" s="471">
        <f t="shared" si="6"/>
        <v>10.897011307308999</v>
      </c>
      <c r="J56" s="17">
        <v>515</v>
      </c>
      <c r="K56" s="15">
        <v>506</v>
      </c>
      <c r="L56" s="15">
        <v>62</v>
      </c>
      <c r="M56" s="16">
        <f t="shared" si="7"/>
        <v>98.252427184466015</v>
      </c>
      <c r="N56" s="15">
        <f t="shared" si="8"/>
        <v>44.723320158102766</v>
      </c>
      <c r="O56" s="78">
        <v>3</v>
      </c>
      <c r="P56" s="15">
        <f t="shared" si="9"/>
        <v>171.66666666666666</v>
      </c>
      <c r="Q56" s="15">
        <f t="shared" si="10"/>
        <v>168.66666666666666</v>
      </c>
      <c r="R56" s="15">
        <f t="shared" si="11"/>
        <v>20.666666666666668</v>
      </c>
      <c r="S56" s="461">
        <v>76.239999999999995</v>
      </c>
    </row>
    <row r="57" spans="1:19" x14ac:dyDescent="0.25">
      <c r="A57" s="13">
        <v>52</v>
      </c>
      <c r="B57" s="14" t="s">
        <v>56</v>
      </c>
      <c r="C57" s="14" t="s">
        <v>55</v>
      </c>
      <c r="D57" s="87">
        <v>118</v>
      </c>
      <c r="E57" s="13">
        <v>61</v>
      </c>
      <c r="F57" s="88">
        <v>262</v>
      </c>
      <c r="G57" s="469">
        <v>26.256979999999999</v>
      </c>
      <c r="H57" s="470">
        <v>15.95745</v>
      </c>
      <c r="I57" s="471">
        <f t="shared" si="6"/>
        <v>4.18994445501</v>
      </c>
      <c r="J57" s="17">
        <v>850</v>
      </c>
      <c r="K57" s="15">
        <v>847</v>
      </c>
      <c r="L57" s="15">
        <v>106</v>
      </c>
      <c r="M57" s="16">
        <f t="shared" si="7"/>
        <v>99.647058823529406</v>
      </c>
      <c r="N57" s="15">
        <f t="shared" si="8"/>
        <v>45.678866587957501</v>
      </c>
      <c r="O57" s="78">
        <v>5</v>
      </c>
      <c r="P57" s="15">
        <f t="shared" si="9"/>
        <v>170</v>
      </c>
      <c r="Q57" s="15">
        <f t="shared" si="10"/>
        <v>169.4</v>
      </c>
      <c r="R57" s="15">
        <f t="shared" si="11"/>
        <v>21.2</v>
      </c>
      <c r="S57" s="461">
        <v>90.1</v>
      </c>
    </row>
    <row r="58" spans="1:19" x14ac:dyDescent="0.25">
      <c r="A58" s="13">
        <v>53</v>
      </c>
      <c r="B58" s="14" t="s">
        <v>57</v>
      </c>
      <c r="C58" s="14" t="s">
        <v>55</v>
      </c>
      <c r="D58" s="87">
        <v>108</v>
      </c>
      <c r="E58" s="13">
        <v>65</v>
      </c>
      <c r="F58" s="88">
        <v>221</v>
      </c>
      <c r="G58" s="469">
        <v>29.896909999999998</v>
      </c>
      <c r="H58" s="470">
        <v>19.607839999999999</v>
      </c>
      <c r="I58" s="471">
        <f t="shared" si="6"/>
        <v>5.8621382777440001</v>
      </c>
      <c r="J58" s="17">
        <v>477</v>
      </c>
      <c r="K58" s="15">
        <v>443</v>
      </c>
      <c r="L58" s="15">
        <v>76</v>
      </c>
      <c r="M58" s="16">
        <f t="shared" si="7"/>
        <v>92.872117400419285</v>
      </c>
      <c r="N58" s="15">
        <f t="shared" si="8"/>
        <v>62.618510158013542</v>
      </c>
      <c r="O58" s="78">
        <v>2</v>
      </c>
      <c r="P58" s="15">
        <f t="shared" si="9"/>
        <v>238.5</v>
      </c>
      <c r="Q58" s="15">
        <f t="shared" si="10"/>
        <v>221.5</v>
      </c>
      <c r="R58" s="15">
        <f t="shared" si="11"/>
        <v>38</v>
      </c>
      <c r="S58" s="461">
        <v>88.68</v>
      </c>
    </row>
    <row r="59" spans="1:19" x14ac:dyDescent="0.25">
      <c r="A59" s="13">
        <v>54</v>
      </c>
      <c r="B59" s="14" t="s">
        <v>58</v>
      </c>
      <c r="C59" s="14" t="s">
        <v>55</v>
      </c>
      <c r="D59" s="87">
        <v>188</v>
      </c>
      <c r="E59" s="13">
        <v>72</v>
      </c>
      <c r="F59" s="88">
        <v>393</v>
      </c>
      <c r="G59" s="469">
        <v>27.745660000000001</v>
      </c>
      <c r="H59" s="470">
        <v>40.909089999999999</v>
      </c>
      <c r="I59" s="471">
        <f t="shared" si="6"/>
        <v>11.350497020493998</v>
      </c>
      <c r="J59" s="17">
        <v>436</v>
      </c>
      <c r="K59" s="15">
        <v>452</v>
      </c>
      <c r="L59" s="15">
        <v>39</v>
      </c>
      <c r="M59" s="16">
        <f t="shared" si="7"/>
        <v>103.6697247706422</v>
      </c>
      <c r="N59" s="15">
        <f t="shared" si="8"/>
        <v>31.493362831858406</v>
      </c>
      <c r="O59" s="78">
        <v>3</v>
      </c>
      <c r="P59" s="15">
        <f t="shared" si="9"/>
        <v>145.33333333333334</v>
      </c>
      <c r="Q59" s="15">
        <f t="shared" si="10"/>
        <v>150.66666666666666</v>
      </c>
      <c r="R59" s="15">
        <f t="shared" si="11"/>
        <v>13</v>
      </c>
      <c r="S59" s="461">
        <v>78.61</v>
      </c>
    </row>
    <row r="60" spans="1:19" x14ac:dyDescent="0.25">
      <c r="A60" s="13">
        <v>55</v>
      </c>
      <c r="B60" s="14" t="s">
        <v>59</v>
      </c>
      <c r="C60" s="14" t="s">
        <v>55</v>
      </c>
      <c r="D60" s="87">
        <v>132</v>
      </c>
      <c r="E60" s="13">
        <v>79</v>
      </c>
      <c r="F60" s="88">
        <v>335</v>
      </c>
      <c r="G60" s="469">
        <v>24.850300000000001</v>
      </c>
      <c r="H60" s="470">
        <v>27.397259999999999</v>
      </c>
      <c r="I60" s="471">
        <f t="shared" si="6"/>
        <v>6.8083013017800003</v>
      </c>
      <c r="J60" s="17">
        <v>762</v>
      </c>
      <c r="K60" s="15">
        <v>782</v>
      </c>
      <c r="L60" s="15">
        <v>79</v>
      </c>
      <c r="M60" s="16">
        <f t="shared" si="7"/>
        <v>102.6246719160105</v>
      </c>
      <c r="N60" s="15">
        <f t="shared" si="8"/>
        <v>36.873401534526856</v>
      </c>
      <c r="O60" s="78">
        <v>4</v>
      </c>
      <c r="P60" s="15">
        <f t="shared" si="9"/>
        <v>190.5</v>
      </c>
      <c r="Q60" s="15">
        <f t="shared" si="10"/>
        <v>195.5</v>
      </c>
      <c r="R60" s="15">
        <f t="shared" si="11"/>
        <v>19.75</v>
      </c>
      <c r="S60" s="461">
        <v>86.62</v>
      </c>
    </row>
    <row r="61" spans="1:19" x14ac:dyDescent="0.25">
      <c r="A61" s="13">
        <v>56</v>
      </c>
      <c r="B61" s="14" t="s">
        <v>60</v>
      </c>
      <c r="C61" s="14" t="s">
        <v>55</v>
      </c>
      <c r="D61" s="87">
        <v>124</v>
      </c>
      <c r="E61" s="13">
        <v>64</v>
      </c>
      <c r="F61" s="88">
        <v>314</v>
      </c>
      <c r="G61" s="469">
        <v>29.081630000000001</v>
      </c>
      <c r="H61" s="470">
        <v>29.411770000000001</v>
      </c>
      <c r="I61" s="471">
        <f t="shared" si="6"/>
        <v>8.5534221278510003</v>
      </c>
      <c r="J61" s="17">
        <v>902</v>
      </c>
      <c r="K61" s="15">
        <v>900</v>
      </c>
      <c r="L61" s="15">
        <v>65</v>
      </c>
      <c r="M61" s="16">
        <f t="shared" si="7"/>
        <v>99.77827050997783</v>
      </c>
      <c r="N61" s="15">
        <f t="shared" si="8"/>
        <v>26.361111111111107</v>
      </c>
      <c r="O61" s="78">
        <v>6</v>
      </c>
      <c r="P61" s="15">
        <f t="shared" si="9"/>
        <v>150.33333333333334</v>
      </c>
      <c r="Q61" s="15">
        <f t="shared" si="10"/>
        <v>150</v>
      </c>
      <c r="R61" s="15">
        <f t="shared" si="11"/>
        <v>10.833333333333334</v>
      </c>
      <c r="S61" s="461">
        <v>87.32</v>
      </c>
    </row>
    <row r="62" spans="1:19" x14ac:dyDescent="0.25">
      <c r="A62" s="13">
        <v>57</v>
      </c>
      <c r="B62" s="14" t="s">
        <v>61</v>
      </c>
      <c r="C62" s="14" t="s">
        <v>55</v>
      </c>
      <c r="D62" s="87">
        <v>210</v>
      </c>
      <c r="E62" s="13">
        <v>126</v>
      </c>
      <c r="F62" s="88">
        <v>518</v>
      </c>
      <c r="G62" s="469">
        <v>25.490200000000002</v>
      </c>
      <c r="H62" s="470">
        <v>15</v>
      </c>
      <c r="I62" s="471">
        <f t="shared" si="6"/>
        <v>3.8235299999999999</v>
      </c>
      <c r="J62" s="17">
        <v>490</v>
      </c>
      <c r="K62" s="15">
        <v>519</v>
      </c>
      <c r="L62" s="15">
        <v>46</v>
      </c>
      <c r="M62" s="16">
        <f t="shared" si="7"/>
        <v>105.91836734693878</v>
      </c>
      <c r="N62" s="15">
        <f t="shared" si="8"/>
        <v>32.350674373795762</v>
      </c>
      <c r="O62" s="78">
        <v>3</v>
      </c>
      <c r="P62" s="15">
        <f t="shared" si="9"/>
        <v>163.33333333333334</v>
      </c>
      <c r="Q62" s="15">
        <f t="shared" si="10"/>
        <v>173</v>
      </c>
      <c r="R62" s="15">
        <f t="shared" si="11"/>
        <v>15.333333333333334</v>
      </c>
      <c r="S62" s="461">
        <v>82.35</v>
      </c>
    </row>
    <row r="63" spans="1:19" x14ac:dyDescent="0.25">
      <c r="A63" s="13">
        <v>58</v>
      </c>
      <c r="B63" s="14" t="s">
        <v>62</v>
      </c>
      <c r="C63" s="14" t="s">
        <v>55</v>
      </c>
      <c r="D63" s="87">
        <v>179</v>
      </c>
      <c r="E63" s="13">
        <v>105</v>
      </c>
      <c r="F63" s="88">
        <v>361</v>
      </c>
      <c r="G63" s="469">
        <v>21.226420000000001</v>
      </c>
      <c r="H63" s="470">
        <v>44.736840000000001</v>
      </c>
      <c r="I63" s="471">
        <f t="shared" si="6"/>
        <v>9.4960295531280003</v>
      </c>
      <c r="J63" s="17">
        <v>329</v>
      </c>
      <c r="K63" s="15">
        <v>376</v>
      </c>
      <c r="L63" s="15">
        <v>53</v>
      </c>
      <c r="M63" s="16">
        <f t="shared" si="7"/>
        <v>114.28571428571428</v>
      </c>
      <c r="N63" s="15">
        <f t="shared" si="8"/>
        <v>51.449468085106382</v>
      </c>
      <c r="O63" s="78">
        <v>2</v>
      </c>
      <c r="P63" s="15">
        <f t="shared" si="9"/>
        <v>164.5</v>
      </c>
      <c r="Q63" s="15">
        <f t="shared" si="10"/>
        <v>188</v>
      </c>
      <c r="R63" s="15">
        <f t="shared" si="11"/>
        <v>26.5</v>
      </c>
      <c r="S63" s="461">
        <v>83.55</v>
      </c>
    </row>
    <row r="64" spans="1:19" x14ac:dyDescent="0.25">
      <c r="A64" s="13">
        <v>59</v>
      </c>
      <c r="B64" s="14" t="s">
        <v>63</v>
      </c>
      <c r="C64" s="14" t="s">
        <v>55</v>
      </c>
      <c r="D64" s="87">
        <v>67</v>
      </c>
      <c r="E64" s="13">
        <v>40</v>
      </c>
      <c r="F64" s="88">
        <v>151</v>
      </c>
      <c r="G64" s="469">
        <v>11.242599999999999</v>
      </c>
      <c r="H64" s="470">
        <v>33.33334</v>
      </c>
      <c r="I64" s="471">
        <f t="shared" si="6"/>
        <v>3.7475340828399997</v>
      </c>
      <c r="J64" s="17">
        <v>537</v>
      </c>
      <c r="K64" s="15">
        <v>533</v>
      </c>
      <c r="L64" s="15">
        <v>19</v>
      </c>
      <c r="M64" s="16">
        <f t="shared" si="7"/>
        <v>99.255121042830538</v>
      </c>
      <c r="N64" s="15">
        <f t="shared" si="8"/>
        <v>13.011257035647279</v>
      </c>
      <c r="O64" s="78">
        <v>2</v>
      </c>
      <c r="P64" s="15">
        <f t="shared" si="9"/>
        <v>268.5</v>
      </c>
      <c r="Q64" s="15">
        <f t="shared" si="10"/>
        <v>266.5</v>
      </c>
      <c r="R64" s="15">
        <f t="shared" si="11"/>
        <v>9.5</v>
      </c>
      <c r="S64" s="461">
        <v>77.489999999999995</v>
      </c>
    </row>
    <row r="65" spans="1:19" x14ac:dyDescent="0.25">
      <c r="A65" s="13">
        <v>60</v>
      </c>
      <c r="B65" s="14" t="s">
        <v>64</v>
      </c>
      <c r="C65" s="14" t="s">
        <v>55</v>
      </c>
      <c r="D65" s="87">
        <v>96</v>
      </c>
      <c r="E65" s="13">
        <v>55</v>
      </c>
      <c r="F65" s="88">
        <v>196</v>
      </c>
      <c r="G65" s="469">
        <v>15.94828</v>
      </c>
      <c r="H65" s="470">
        <v>22.058820000000001</v>
      </c>
      <c r="I65" s="471">
        <f t="shared" si="6"/>
        <v>3.5180023782959999</v>
      </c>
      <c r="J65" s="17">
        <v>802</v>
      </c>
      <c r="K65" s="15">
        <v>836</v>
      </c>
      <c r="L65" s="15">
        <v>102</v>
      </c>
      <c r="M65" s="16">
        <f t="shared" si="7"/>
        <v>104.23940149625935</v>
      </c>
      <c r="N65" s="15">
        <f t="shared" si="8"/>
        <v>44.533492822966508</v>
      </c>
      <c r="O65" s="78">
        <v>5</v>
      </c>
      <c r="P65" s="15">
        <f t="shared" si="9"/>
        <v>160.4</v>
      </c>
      <c r="Q65" s="15">
        <f t="shared" si="10"/>
        <v>167.2</v>
      </c>
      <c r="R65" s="15">
        <f t="shared" si="11"/>
        <v>20.399999999999999</v>
      </c>
      <c r="S65" s="461">
        <v>95.45</v>
      </c>
    </row>
    <row r="66" spans="1:19" x14ac:dyDescent="0.25">
      <c r="A66" s="13">
        <v>61</v>
      </c>
      <c r="B66" s="14" t="s">
        <v>65</v>
      </c>
      <c r="C66" s="14" t="s">
        <v>55</v>
      </c>
      <c r="D66" s="87">
        <v>105</v>
      </c>
      <c r="E66" s="13">
        <v>51</v>
      </c>
      <c r="F66" s="88">
        <v>198</v>
      </c>
      <c r="G66" s="469">
        <v>14.977969999999999</v>
      </c>
      <c r="H66" s="470">
        <v>23.33333</v>
      </c>
      <c r="I66" s="471">
        <f t="shared" si="6"/>
        <v>3.4948591674009997</v>
      </c>
      <c r="J66" s="17">
        <v>542</v>
      </c>
      <c r="K66" s="15">
        <v>535</v>
      </c>
      <c r="L66" s="15">
        <v>58</v>
      </c>
      <c r="M66" s="16">
        <f t="shared" si="7"/>
        <v>98.708487084870839</v>
      </c>
      <c r="N66" s="15">
        <f t="shared" si="8"/>
        <v>39.570093457943926</v>
      </c>
      <c r="O66" s="78">
        <v>4</v>
      </c>
      <c r="P66" s="15">
        <f t="shared" si="9"/>
        <v>135.5</v>
      </c>
      <c r="Q66" s="15">
        <f t="shared" si="10"/>
        <v>133.75</v>
      </c>
      <c r="R66" s="15">
        <f t="shared" si="11"/>
        <v>14.5</v>
      </c>
      <c r="S66" s="461">
        <v>90.76</v>
      </c>
    </row>
    <row r="67" spans="1:19" x14ac:dyDescent="0.25">
      <c r="A67" s="13">
        <v>62</v>
      </c>
      <c r="B67" s="14" t="s">
        <v>66</v>
      </c>
      <c r="C67" s="14" t="s">
        <v>67</v>
      </c>
      <c r="D67" s="87">
        <v>194</v>
      </c>
      <c r="E67" s="13">
        <v>129</v>
      </c>
      <c r="F67" s="88">
        <v>463</v>
      </c>
      <c r="G67" s="469">
        <v>26.406929999999999</v>
      </c>
      <c r="H67" s="470">
        <v>21.276599999999998</v>
      </c>
      <c r="I67" s="471">
        <f t="shared" si="6"/>
        <v>5.6184968683799994</v>
      </c>
      <c r="J67" s="17">
        <v>540</v>
      </c>
      <c r="K67" s="15">
        <v>542</v>
      </c>
      <c r="L67" s="15">
        <v>88</v>
      </c>
      <c r="M67" s="16">
        <f t="shared" si="7"/>
        <v>100.37037037037038</v>
      </c>
      <c r="N67" s="15">
        <f t="shared" si="8"/>
        <v>59.261992619926197</v>
      </c>
      <c r="O67" s="78">
        <v>2</v>
      </c>
      <c r="P67" s="15">
        <f t="shared" si="9"/>
        <v>270</v>
      </c>
      <c r="Q67" s="15">
        <f t="shared" si="10"/>
        <v>271</v>
      </c>
      <c r="R67" s="15">
        <f t="shared" si="11"/>
        <v>44</v>
      </c>
      <c r="S67" s="461">
        <v>78.62</v>
      </c>
    </row>
    <row r="68" spans="1:19" x14ac:dyDescent="0.25">
      <c r="A68" s="13">
        <v>63</v>
      </c>
      <c r="B68" s="14" t="s">
        <v>68</v>
      </c>
      <c r="C68" s="14" t="s">
        <v>67</v>
      </c>
      <c r="D68" s="87">
        <v>89</v>
      </c>
      <c r="E68" s="13">
        <v>57</v>
      </c>
      <c r="F68" s="88">
        <v>187</v>
      </c>
      <c r="G68" s="469">
        <v>26.999400000000001</v>
      </c>
      <c r="H68" s="470">
        <v>22.081219999999998</v>
      </c>
      <c r="I68" s="471">
        <f t="shared" si="6"/>
        <v>5.9617969126799997</v>
      </c>
      <c r="J68" s="17">
        <v>2926</v>
      </c>
      <c r="K68" s="15">
        <v>2912</v>
      </c>
      <c r="L68" s="15">
        <v>369</v>
      </c>
      <c r="M68" s="16">
        <f t="shared" si="7"/>
        <v>99.52153110047847</v>
      </c>
      <c r="N68" s="15">
        <f t="shared" si="8"/>
        <v>46.251717032967029</v>
      </c>
      <c r="O68" s="78">
        <v>16</v>
      </c>
      <c r="P68" s="15">
        <f t="shared" si="9"/>
        <v>182.875</v>
      </c>
      <c r="Q68" s="15">
        <f t="shared" si="10"/>
        <v>182</v>
      </c>
      <c r="R68" s="15">
        <f t="shared" si="11"/>
        <v>23.0625</v>
      </c>
      <c r="S68" s="461">
        <v>87.61</v>
      </c>
    </row>
    <row r="69" spans="1:19" x14ac:dyDescent="0.25">
      <c r="A69" s="13">
        <v>64</v>
      </c>
      <c r="B69" s="14" t="s">
        <v>69</v>
      </c>
      <c r="C69" s="14" t="s">
        <v>67</v>
      </c>
      <c r="D69" s="87">
        <v>191</v>
      </c>
      <c r="E69" s="13">
        <v>134</v>
      </c>
      <c r="F69" s="88">
        <v>384</v>
      </c>
      <c r="G69" s="469">
        <v>24.926690000000001</v>
      </c>
      <c r="H69" s="470">
        <v>25.67567</v>
      </c>
      <c r="I69" s="471">
        <f t="shared" si="6"/>
        <v>6.4000946663230005</v>
      </c>
      <c r="J69" s="17">
        <v>726</v>
      </c>
      <c r="K69" s="15">
        <v>765</v>
      </c>
      <c r="L69" s="15">
        <v>137</v>
      </c>
      <c r="M69" s="16">
        <f t="shared" si="7"/>
        <v>105.37190082644628</v>
      </c>
      <c r="N69" s="15">
        <f t="shared" si="8"/>
        <v>65.366013071895424</v>
      </c>
      <c r="O69" s="78">
        <v>4</v>
      </c>
      <c r="P69" s="15">
        <f t="shared" si="9"/>
        <v>181.5</v>
      </c>
      <c r="Q69" s="15">
        <f t="shared" si="10"/>
        <v>191.25</v>
      </c>
      <c r="R69" s="15">
        <f t="shared" si="11"/>
        <v>34.25</v>
      </c>
      <c r="S69" s="461">
        <v>70.680000000000007</v>
      </c>
    </row>
    <row r="70" spans="1:19" x14ac:dyDescent="0.25">
      <c r="A70" s="13">
        <v>65</v>
      </c>
      <c r="B70" s="14" t="s">
        <v>70</v>
      </c>
      <c r="C70" s="14" t="s">
        <v>67</v>
      </c>
      <c r="D70" s="87">
        <v>103</v>
      </c>
      <c r="E70" s="13">
        <v>68</v>
      </c>
      <c r="F70" s="88">
        <v>180</v>
      </c>
      <c r="G70" s="469">
        <v>22.324159999999999</v>
      </c>
      <c r="H70" s="470">
        <v>26.5625</v>
      </c>
      <c r="I70" s="471">
        <f t="shared" ref="I70:I91" si="12">G70*H70/100</f>
        <v>5.9298549999999999</v>
      </c>
      <c r="J70" s="17">
        <v>744</v>
      </c>
      <c r="K70" s="15">
        <v>726</v>
      </c>
      <c r="L70" s="15">
        <v>94</v>
      </c>
      <c r="M70" s="16">
        <f t="shared" ref="M70:M91" si="13">K70/J70*100</f>
        <v>97.58064516129032</v>
      </c>
      <c r="N70" s="15">
        <f t="shared" ref="N70:N91" si="14">L70/K70*365</f>
        <v>47.25895316804408</v>
      </c>
      <c r="O70" s="78">
        <v>4</v>
      </c>
      <c r="P70" s="15">
        <f t="shared" ref="P70:P91" si="15">J70/$O70</f>
        <v>186</v>
      </c>
      <c r="Q70" s="15">
        <f t="shared" ref="Q70:Q91" si="16">K70/$O70</f>
        <v>181.5</v>
      </c>
      <c r="R70" s="15">
        <f t="shared" ref="R70:R91" si="17">L70/$O70</f>
        <v>23.5</v>
      </c>
      <c r="S70" s="461">
        <v>82.94</v>
      </c>
    </row>
    <row r="71" spans="1:19" x14ac:dyDescent="0.25">
      <c r="A71" s="13">
        <v>66</v>
      </c>
      <c r="B71" s="14" t="s">
        <v>71</v>
      </c>
      <c r="C71" s="14" t="s">
        <v>67</v>
      </c>
      <c r="D71" s="87">
        <v>157</v>
      </c>
      <c r="E71" s="13">
        <v>76</v>
      </c>
      <c r="F71" s="88">
        <v>396</v>
      </c>
      <c r="G71" s="469">
        <v>26.881720000000001</v>
      </c>
      <c r="H71" s="470">
        <v>34.020620000000001</v>
      </c>
      <c r="I71" s="471">
        <f t="shared" si="12"/>
        <v>9.1453278106639999</v>
      </c>
      <c r="J71" s="17">
        <v>699</v>
      </c>
      <c r="K71" s="15">
        <v>697</v>
      </c>
      <c r="L71" s="15">
        <v>106</v>
      </c>
      <c r="M71" s="16">
        <f t="shared" si="13"/>
        <v>99.713876967095842</v>
      </c>
      <c r="N71" s="15">
        <f t="shared" si="14"/>
        <v>55.509325681492108</v>
      </c>
      <c r="O71" s="78">
        <v>4</v>
      </c>
      <c r="P71" s="15">
        <f t="shared" si="15"/>
        <v>174.75</v>
      </c>
      <c r="Q71" s="15">
        <f t="shared" si="16"/>
        <v>174.25</v>
      </c>
      <c r="R71" s="15">
        <f t="shared" si="17"/>
        <v>26.5</v>
      </c>
      <c r="S71" s="461">
        <v>87.92</v>
      </c>
    </row>
    <row r="72" spans="1:19" x14ac:dyDescent="0.25">
      <c r="A72" s="13">
        <v>67</v>
      </c>
      <c r="B72" s="14" t="s">
        <v>72</v>
      </c>
      <c r="C72" s="14" t="s">
        <v>67</v>
      </c>
      <c r="D72" s="87">
        <v>258</v>
      </c>
      <c r="E72" s="13">
        <v>139</v>
      </c>
      <c r="F72" s="88">
        <v>670</v>
      </c>
      <c r="G72" s="469">
        <v>25.301210000000001</v>
      </c>
      <c r="H72" s="470">
        <v>29.31034</v>
      </c>
      <c r="I72" s="471">
        <f t="shared" si="12"/>
        <v>7.4158706751140002</v>
      </c>
      <c r="J72" s="17">
        <v>542</v>
      </c>
      <c r="K72" s="15">
        <v>521</v>
      </c>
      <c r="L72" s="15">
        <v>158</v>
      </c>
      <c r="M72" s="16">
        <f t="shared" si="13"/>
        <v>96.125461254612546</v>
      </c>
      <c r="N72" s="15">
        <f t="shared" si="14"/>
        <v>110.69097888675623</v>
      </c>
      <c r="O72" s="78">
        <v>4</v>
      </c>
      <c r="P72" s="15">
        <f t="shared" si="15"/>
        <v>135.5</v>
      </c>
      <c r="Q72" s="15">
        <f t="shared" si="16"/>
        <v>130.25</v>
      </c>
      <c r="R72" s="15">
        <f t="shared" si="17"/>
        <v>39.5</v>
      </c>
      <c r="S72" s="461">
        <v>77.290000000000006</v>
      </c>
    </row>
    <row r="73" spans="1:19" x14ac:dyDescent="0.25">
      <c r="A73" s="13">
        <v>68</v>
      </c>
      <c r="B73" s="14" t="s">
        <v>73</v>
      </c>
      <c r="C73" s="14" t="s">
        <v>67</v>
      </c>
      <c r="D73" s="87">
        <v>133</v>
      </c>
      <c r="E73" s="13">
        <v>68</v>
      </c>
      <c r="F73" s="88">
        <v>296</v>
      </c>
      <c r="G73" s="469">
        <v>13.46801</v>
      </c>
      <c r="H73" s="470">
        <v>42.857140000000001</v>
      </c>
      <c r="I73" s="471">
        <f t="shared" si="12"/>
        <v>5.7720039009140001</v>
      </c>
      <c r="J73" s="17">
        <v>655</v>
      </c>
      <c r="K73" s="15">
        <v>636</v>
      </c>
      <c r="L73" s="15">
        <v>130</v>
      </c>
      <c r="M73" s="16">
        <f t="shared" si="13"/>
        <v>97.099236641221381</v>
      </c>
      <c r="N73" s="15">
        <f t="shared" si="14"/>
        <v>74.606918238993714</v>
      </c>
      <c r="O73" s="78">
        <v>3</v>
      </c>
      <c r="P73" s="15">
        <f t="shared" si="15"/>
        <v>218.33333333333334</v>
      </c>
      <c r="Q73" s="15">
        <f t="shared" si="16"/>
        <v>212</v>
      </c>
      <c r="R73" s="15">
        <f t="shared" si="17"/>
        <v>43.333333333333336</v>
      </c>
      <c r="S73" s="461">
        <v>88.95</v>
      </c>
    </row>
    <row r="74" spans="1:19" x14ac:dyDescent="0.25">
      <c r="A74" s="13">
        <v>69</v>
      </c>
      <c r="B74" s="14" t="s">
        <v>74</v>
      </c>
      <c r="C74" s="14" t="s">
        <v>67</v>
      </c>
      <c r="D74" s="87">
        <v>169</v>
      </c>
      <c r="E74" s="13">
        <v>98</v>
      </c>
      <c r="F74" s="88">
        <v>337</v>
      </c>
      <c r="G74" s="469">
        <v>31.27572</v>
      </c>
      <c r="H74" s="470">
        <v>27.397259999999999</v>
      </c>
      <c r="I74" s="471">
        <f t="shared" si="12"/>
        <v>8.5686903252719997</v>
      </c>
      <c r="J74" s="17">
        <v>488</v>
      </c>
      <c r="K74" s="15">
        <v>514</v>
      </c>
      <c r="L74" s="15">
        <v>68</v>
      </c>
      <c r="M74" s="16">
        <f t="shared" si="13"/>
        <v>105.32786885245902</v>
      </c>
      <c r="N74" s="15">
        <f t="shared" si="14"/>
        <v>48.28793774319066</v>
      </c>
      <c r="O74" s="78">
        <v>3</v>
      </c>
      <c r="P74" s="15">
        <f t="shared" si="15"/>
        <v>162.66666666666666</v>
      </c>
      <c r="Q74" s="15">
        <f t="shared" si="16"/>
        <v>171.33333333333334</v>
      </c>
      <c r="R74" s="15">
        <f t="shared" si="17"/>
        <v>22.666666666666668</v>
      </c>
      <c r="S74" s="461">
        <v>86.71</v>
      </c>
    </row>
    <row r="75" spans="1:19" x14ac:dyDescent="0.25">
      <c r="A75" s="13">
        <v>70</v>
      </c>
      <c r="B75" s="14" t="s">
        <v>75</v>
      </c>
      <c r="C75" s="14" t="s">
        <v>67</v>
      </c>
      <c r="D75" s="87">
        <v>116</v>
      </c>
      <c r="E75" s="13">
        <v>67</v>
      </c>
      <c r="F75" s="88">
        <v>245</v>
      </c>
      <c r="G75" s="469">
        <v>24.85876</v>
      </c>
      <c r="H75" s="470">
        <v>7.6923079999999997</v>
      </c>
      <c r="I75" s="471">
        <f t="shared" si="12"/>
        <v>1.9122123841807999</v>
      </c>
      <c r="J75" s="17">
        <v>516</v>
      </c>
      <c r="K75" s="15">
        <v>526</v>
      </c>
      <c r="L75" s="15">
        <v>44</v>
      </c>
      <c r="M75" s="16">
        <f t="shared" si="13"/>
        <v>101.93798449612403</v>
      </c>
      <c r="N75" s="15">
        <f t="shared" si="14"/>
        <v>30.532319391634978</v>
      </c>
      <c r="O75" s="78">
        <v>3</v>
      </c>
      <c r="P75" s="15">
        <f t="shared" si="15"/>
        <v>172</v>
      </c>
      <c r="Q75" s="15">
        <f t="shared" si="16"/>
        <v>175.33333333333334</v>
      </c>
      <c r="R75" s="15">
        <f t="shared" si="17"/>
        <v>14.666666666666666</v>
      </c>
      <c r="S75" s="461">
        <v>86.51</v>
      </c>
    </row>
    <row r="76" spans="1:19" x14ac:dyDescent="0.25">
      <c r="A76" s="13">
        <v>71</v>
      </c>
      <c r="B76" s="14" t="s">
        <v>76</v>
      </c>
      <c r="C76" s="14" t="s">
        <v>67</v>
      </c>
      <c r="D76" s="87">
        <v>261</v>
      </c>
      <c r="E76" s="13">
        <v>153</v>
      </c>
      <c r="F76" s="88">
        <v>675</v>
      </c>
      <c r="G76" s="469">
        <v>28.25112</v>
      </c>
      <c r="H76" s="470">
        <v>43.39622</v>
      </c>
      <c r="I76" s="471">
        <f t="shared" si="12"/>
        <v>12.259918187664001</v>
      </c>
      <c r="J76" s="17">
        <v>746</v>
      </c>
      <c r="K76" s="15">
        <v>697</v>
      </c>
      <c r="L76" s="15">
        <v>249</v>
      </c>
      <c r="M76" s="16">
        <f t="shared" si="13"/>
        <v>93.431635388739949</v>
      </c>
      <c r="N76" s="15">
        <f t="shared" si="14"/>
        <v>130.3945480631277</v>
      </c>
      <c r="O76" s="78">
        <v>3</v>
      </c>
      <c r="P76" s="15">
        <f t="shared" si="15"/>
        <v>248.66666666666666</v>
      </c>
      <c r="Q76" s="15">
        <f t="shared" si="16"/>
        <v>232.33333333333334</v>
      </c>
      <c r="R76" s="15">
        <f t="shared" si="17"/>
        <v>83</v>
      </c>
      <c r="S76" s="461">
        <v>77.349999999999994</v>
      </c>
    </row>
    <row r="77" spans="1:19" x14ac:dyDescent="0.25">
      <c r="A77" s="13">
        <v>72</v>
      </c>
      <c r="B77" s="14" t="s">
        <v>77</v>
      </c>
      <c r="C77" s="14" t="s">
        <v>67</v>
      </c>
      <c r="D77" s="87">
        <v>194</v>
      </c>
      <c r="E77" s="13">
        <v>148</v>
      </c>
      <c r="F77" s="88">
        <v>457</v>
      </c>
      <c r="G77" s="469">
        <v>27.810649999999999</v>
      </c>
      <c r="H77" s="470">
        <v>23.809519999999999</v>
      </c>
      <c r="I77" s="471">
        <f t="shared" si="12"/>
        <v>6.6215822738799996</v>
      </c>
      <c r="J77" s="17">
        <v>359</v>
      </c>
      <c r="K77" s="15">
        <v>364</v>
      </c>
      <c r="L77" s="15">
        <v>46</v>
      </c>
      <c r="M77" s="16">
        <f t="shared" si="13"/>
        <v>101.39275766016713</v>
      </c>
      <c r="N77" s="15">
        <f t="shared" si="14"/>
        <v>46.126373626373628</v>
      </c>
      <c r="O77" s="78">
        <v>2</v>
      </c>
      <c r="P77" s="15">
        <f t="shared" si="15"/>
        <v>179.5</v>
      </c>
      <c r="Q77" s="15">
        <f t="shared" si="16"/>
        <v>182</v>
      </c>
      <c r="R77" s="15">
        <f t="shared" si="17"/>
        <v>23</v>
      </c>
      <c r="S77" s="461">
        <v>76.47</v>
      </c>
    </row>
    <row r="78" spans="1:19" x14ac:dyDescent="0.25">
      <c r="A78" s="13">
        <v>73</v>
      </c>
      <c r="B78" s="14" t="s">
        <v>78</v>
      </c>
      <c r="C78" s="14" t="s">
        <v>67</v>
      </c>
      <c r="D78" s="87">
        <v>166</v>
      </c>
      <c r="E78" s="13">
        <v>83</v>
      </c>
      <c r="F78" s="88">
        <v>476</v>
      </c>
      <c r="G78" s="469">
        <v>25.877189999999999</v>
      </c>
      <c r="H78" s="470">
        <v>23.809519999999999</v>
      </c>
      <c r="I78" s="471">
        <f t="shared" si="12"/>
        <v>6.1612347284879991</v>
      </c>
      <c r="J78" s="17">
        <v>973</v>
      </c>
      <c r="K78" s="15">
        <v>1004</v>
      </c>
      <c r="L78" s="15">
        <v>136</v>
      </c>
      <c r="M78" s="16">
        <f t="shared" si="13"/>
        <v>103.18602261048304</v>
      </c>
      <c r="N78" s="15">
        <f t="shared" si="14"/>
        <v>49.442231075697208</v>
      </c>
      <c r="O78" s="78">
        <v>5</v>
      </c>
      <c r="P78" s="15">
        <f t="shared" si="15"/>
        <v>194.6</v>
      </c>
      <c r="Q78" s="15">
        <f t="shared" si="16"/>
        <v>200.8</v>
      </c>
      <c r="R78" s="15">
        <f t="shared" si="17"/>
        <v>27.2</v>
      </c>
      <c r="S78" s="461">
        <v>85.04</v>
      </c>
    </row>
    <row r="79" spans="1:19" x14ac:dyDescent="0.25">
      <c r="A79" s="13">
        <v>74</v>
      </c>
      <c r="B79" s="14" t="s">
        <v>79</v>
      </c>
      <c r="C79" s="14" t="s">
        <v>67</v>
      </c>
      <c r="D79" s="87">
        <v>187</v>
      </c>
      <c r="E79" s="13">
        <v>96</v>
      </c>
      <c r="F79" s="88">
        <v>428</v>
      </c>
      <c r="G79" s="469">
        <v>20.809249999999999</v>
      </c>
      <c r="H79" s="470">
        <v>30.120480000000001</v>
      </c>
      <c r="I79" s="471">
        <f t="shared" si="12"/>
        <v>6.2678459844000001</v>
      </c>
      <c r="J79" s="17">
        <v>801</v>
      </c>
      <c r="K79" s="15">
        <v>848</v>
      </c>
      <c r="L79" s="15">
        <v>136</v>
      </c>
      <c r="M79" s="16">
        <f t="shared" si="13"/>
        <v>105.8676654182272</v>
      </c>
      <c r="N79" s="15">
        <f t="shared" si="14"/>
        <v>58.537735849056602</v>
      </c>
      <c r="O79" s="78">
        <v>5</v>
      </c>
      <c r="P79" s="15">
        <f t="shared" si="15"/>
        <v>160.19999999999999</v>
      </c>
      <c r="Q79" s="15">
        <f t="shared" si="16"/>
        <v>169.6</v>
      </c>
      <c r="R79" s="15">
        <f t="shared" si="17"/>
        <v>27.2</v>
      </c>
      <c r="S79" s="461">
        <v>83.43</v>
      </c>
    </row>
    <row r="80" spans="1:19" x14ac:dyDescent="0.25">
      <c r="A80" s="13">
        <v>75</v>
      </c>
      <c r="B80" s="14" t="s">
        <v>80</v>
      </c>
      <c r="C80" s="14" t="s">
        <v>67</v>
      </c>
      <c r="D80" s="87">
        <v>148</v>
      </c>
      <c r="E80" s="13">
        <v>72</v>
      </c>
      <c r="F80" s="88">
        <v>337</v>
      </c>
      <c r="G80" s="469">
        <v>23.489930000000001</v>
      </c>
      <c r="H80" s="470">
        <v>40.740740000000002</v>
      </c>
      <c r="I80" s="471">
        <f t="shared" si="12"/>
        <v>9.5699713074820014</v>
      </c>
      <c r="J80" s="17">
        <v>457</v>
      </c>
      <c r="K80" s="15">
        <v>451</v>
      </c>
      <c r="L80" s="15">
        <v>36</v>
      </c>
      <c r="M80" s="16">
        <f t="shared" si="13"/>
        <v>98.687089715536104</v>
      </c>
      <c r="N80" s="15">
        <f t="shared" si="14"/>
        <v>29.135254988913523</v>
      </c>
      <c r="O80" s="78">
        <v>3</v>
      </c>
      <c r="P80" s="15">
        <f t="shared" si="15"/>
        <v>152.33333333333334</v>
      </c>
      <c r="Q80" s="15">
        <f t="shared" si="16"/>
        <v>150.33333333333334</v>
      </c>
      <c r="R80" s="15">
        <f t="shared" si="17"/>
        <v>12</v>
      </c>
      <c r="S80" s="461">
        <v>84.07</v>
      </c>
    </row>
    <row r="81" spans="1:19" x14ac:dyDescent="0.25">
      <c r="A81" s="13">
        <v>76</v>
      </c>
      <c r="B81" s="14" t="s">
        <v>81</v>
      </c>
      <c r="C81" s="14" t="s">
        <v>82</v>
      </c>
      <c r="D81" s="87">
        <v>189</v>
      </c>
      <c r="E81" s="13">
        <v>105</v>
      </c>
      <c r="F81" s="88">
        <v>456</v>
      </c>
      <c r="G81" s="469">
        <v>27.573530000000002</v>
      </c>
      <c r="H81" s="470">
        <v>58.928570000000001</v>
      </c>
      <c r="I81" s="471">
        <f t="shared" si="12"/>
        <v>16.248686927521</v>
      </c>
      <c r="J81" s="17">
        <v>910</v>
      </c>
      <c r="K81" s="15">
        <v>836</v>
      </c>
      <c r="L81" s="15">
        <v>261</v>
      </c>
      <c r="M81" s="16">
        <f t="shared" si="13"/>
        <v>91.868131868131869</v>
      </c>
      <c r="N81" s="15">
        <f t="shared" si="14"/>
        <v>113.95334928229664</v>
      </c>
      <c r="O81" s="78">
        <v>4</v>
      </c>
      <c r="P81" s="15">
        <f t="shared" si="15"/>
        <v>227.5</v>
      </c>
      <c r="Q81" s="15">
        <f t="shared" si="16"/>
        <v>209</v>
      </c>
      <c r="R81" s="15">
        <f t="shared" si="17"/>
        <v>65.25</v>
      </c>
      <c r="S81" s="461">
        <v>91.3</v>
      </c>
    </row>
    <row r="82" spans="1:19" x14ac:dyDescent="0.25">
      <c r="A82" s="13">
        <v>77</v>
      </c>
      <c r="B82" s="14" t="s">
        <v>83</v>
      </c>
      <c r="C82" s="14" t="s">
        <v>82</v>
      </c>
      <c r="D82" s="87">
        <v>164</v>
      </c>
      <c r="E82" s="13">
        <v>91</v>
      </c>
      <c r="F82" s="88">
        <v>397</v>
      </c>
      <c r="G82" s="469">
        <v>27.586210000000001</v>
      </c>
      <c r="H82" s="470">
        <v>43.274850000000001</v>
      </c>
      <c r="I82" s="471">
        <f t="shared" si="12"/>
        <v>11.937890998185001</v>
      </c>
      <c r="J82" s="17">
        <v>1408</v>
      </c>
      <c r="K82" s="15">
        <v>1373</v>
      </c>
      <c r="L82" s="15">
        <v>272</v>
      </c>
      <c r="M82" s="16">
        <f t="shared" si="13"/>
        <v>97.514204545454547</v>
      </c>
      <c r="N82" s="15">
        <f t="shared" si="14"/>
        <v>72.308812818645293</v>
      </c>
      <c r="O82" s="78">
        <v>8</v>
      </c>
      <c r="P82" s="15">
        <f t="shared" si="15"/>
        <v>176</v>
      </c>
      <c r="Q82" s="15">
        <f t="shared" si="16"/>
        <v>171.625</v>
      </c>
      <c r="R82" s="15">
        <f t="shared" si="17"/>
        <v>34</v>
      </c>
      <c r="S82" s="461">
        <v>91.24</v>
      </c>
    </row>
    <row r="83" spans="1:19" x14ac:dyDescent="0.25">
      <c r="A83" s="13">
        <v>78</v>
      </c>
      <c r="B83" s="14" t="s">
        <v>84</v>
      </c>
      <c r="C83" s="14" t="s">
        <v>82</v>
      </c>
      <c r="D83" s="87">
        <v>320</v>
      </c>
      <c r="E83" s="13">
        <v>237</v>
      </c>
      <c r="F83" s="88">
        <v>679</v>
      </c>
      <c r="G83" s="469">
        <v>23.16384</v>
      </c>
      <c r="H83" s="470">
        <v>35.714289999999998</v>
      </c>
      <c r="I83" s="471">
        <f t="shared" si="12"/>
        <v>8.2728009927360002</v>
      </c>
      <c r="J83" s="17">
        <v>367</v>
      </c>
      <c r="K83" s="15">
        <v>452</v>
      </c>
      <c r="L83" s="15">
        <v>67</v>
      </c>
      <c r="M83" s="16">
        <f t="shared" si="13"/>
        <v>123.16076294277929</v>
      </c>
      <c r="N83" s="15">
        <f t="shared" si="14"/>
        <v>54.103982300884958</v>
      </c>
      <c r="O83" s="78">
        <v>2</v>
      </c>
      <c r="P83" s="15">
        <f t="shared" si="15"/>
        <v>183.5</v>
      </c>
      <c r="Q83" s="15">
        <f t="shared" si="16"/>
        <v>226</v>
      </c>
      <c r="R83" s="15">
        <f t="shared" si="17"/>
        <v>33.5</v>
      </c>
      <c r="S83" s="461">
        <v>83.87</v>
      </c>
    </row>
    <row r="84" spans="1:19" x14ac:dyDescent="0.25">
      <c r="A84" s="13">
        <v>79</v>
      </c>
      <c r="B84" s="14" t="s">
        <v>85</v>
      </c>
      <c r="C84" s="14" t="s">
        <v>82</v>
      </c>
      <c r="D84" s="87">
        <v>134</v>
      </c>
      <c r="E84" s="13">
        <v>76</v>
      </c>
      <c r="F84" s="88">
        <v>313</v>
      </c>
      <c r="G84" s="469">
        <v>27.478449999999999</v>
      </c>
      <c r="H84" s="470">
        <v>49.137929999999997</v>
      </c>
      <c r="I84" s="471">
        <f t="shared" si="12"/>
        <v>13.502341526084999</v>
      </c>
      <c r="J84" s="17">
        <v>1857</v>
      </c>
      <c r="K84" s="15">
        <v>1853</v>
      </c>
      <c r="L84" s="15">
        <v>341</v>
      </c>
      <c r="M84" s="16">
        <f t="shared" si="13"/>
        <v>99.784598815293478</v>
      </c>
      <c r="N84" s="15">
        <f t="shared" si="14"/>
        <v>67.169454937938482</v>
      </c>
      <c r="O84" s="78">
        <v>11</v>
      </c>
      <c r="P84" s="15">
        <f t="shared" si="15"/>
        <v>168.81818181818181</v>
      </c>
      <c r="Q84" s="15">
        <f t="shared" si="16"/>
        <v>168.45454545454547</v>
      </c>
      <c r="R84" s="15">
        <f t="shared" si="17"/>
        <v>31</v>
      </c>
      <c r="S84" s="461">
        <v>92.48</v>
      </c>
    </row>
    <row r="85" spans="1:19" x14ac:dyDescent="0.25">
      <c r="A85" s="13">
        <v>80</v>
      </c>
      <c r="B85" s="14" t="s">
        <v>86</v>
      </c>
      <c r="C85" s="14" t="s">
        <v>82</v>
      </c>
      <c r="D85" s="87">
        <v>180</v>
      </c>
      <c r="E85" s="13">
        <v>96</v>
      </c>
      <c r="F85" s="88">
        <v>422</v>
      </c>
      <c r="G85" s="469">
        <v>7.9006769999999999</v>
      </c>
      <c r="H85" s="470">
        <v>35.483870000000003</v>
      </c>
      <c r="I85" s="471">
        <f t="shared" si="12"/>
        <v>2.8034659557999002</v>
      </c>
      <c r="J85" s="17">
        <v>1052</v>
      </c>
      <c r="K85" s="15">
        <v>1060</v>
      </c>
      <c r="L85" s="15">
        <v>166</v>
      </c>
      <c r="M85" s="16">
        <f t="shared" si="13"/>
        <v>100.76045627376426</v>
      </c>
      <c r="N85" s="15">
        <f t="shared" si="14"/>
        <v>57.160377358490564</v>
      </c>
      <c r="O85" s="78">
        <v>7</v>
      </c>
      <c r="P85" s="15">
        <f t="shared" si="15"/>
        <v>150.28571428571428</v>
      </c>
      <c r="Q85" s="15">
        <f t="shared" si="16"/>
        <v>151.42857142857142</v>
      </c>
      <c r="R85" s="15">
        <f t="shared" si="17"/>
        <v>23.714285714285715</v>
      </c>
      <c r="S85" s="461">
        <v>88.3</v>
      </c>
    </row>
    <row r="86" spans="1:19" x14ac:dyDescent="0.25">
      <c r="A86" s="13">
        <v>81</v>
      </c>
      <c r="B86" s="14" t="s">
        <v>87</v>
      </c>
      <c r="C86" s="14" t="s">
        <v>82</v>
      </c>
      <c r="D86" s="87">
        <v>139</v>
      </c>
      <c r="E86" s="13">
        <v>69</v>
      </c>
      <c r="F86" s="88">
        <v>351</v>
      </c>
      <c r="G86" s="469">
        <v>30.642749999999999</v>
      </c>
      <c r="H86" s="470">
        <v>42.528739999999999</v>
      </c>
      <c r="I86" s="471">
        <f t="shared" si="12"/>
        <v>13.031975476349999</v>
      </c>
      <c r="J86" s="17">
        <v>1457</v>
      </c>
      <c r="K86" s="15">
        <v>1492</v>
      </c>
      <c r="L86" s="15">
        <v>149</v>
      </c>
      <c r="M86" s="16">
        <f t="shared" si="13"/>
        <v>102.40219629375429</v>
      </c>
      <c r="N86" s="15">
        <f t="shared" si="14"/>
        <v>36.451072386058982</v>
      </c>
      <c r="O86" s="78">
        <v>8</v>
      </c>
      <c r="P86" s="15">
        <f t="shared" si="15"/>
        <v>182.125</v>
      </c>
      <c r="Q86" s="15">
        <f t="shared" si="16"/>
        <v>186.5</v>
      </c>
      <c r="R86" s="15">
        <f t="shared" si="17"/>
        <v>18.625</v>
      </c>
      <c r="S86" s="461">
        <v>81.27</v>
      </c>
    </row>
    <row r="87" spans="1:19" x14ac:dyDescent="0.25">
      <c r="A87" s="13">
        <v>82</v>
      </c>
      <c r="B87" s="14" t="s">
        <v>88</v>
      </c>
      <c r="C87" s="14" t="s">
        <v>82</v>
      </c>
      <c r="D87" s="87">
        <v>227</v>
      </c>
      <c r="E87" s="13">
        <v>119</v>
      </c>
      <c r="F87" s="88">
        <v>620</v>
      </c>
      <c r="G87" s="469">
        <v>20.876830000000002</v>
      </c>
      <c r="H87" s="470">
        <v>54.320979999999999</v>
      </c>
      <c r="I87" s="471">
        <f t="shared" si="12"/>
        <v>11.340498648934002</v>
      </c>
      <c r="J87" s="17">
        <v>1018</v>
      </c>
      <c r="K87" s="15">
        <v>992</v>
      </c>
      <c r="L87" s="15">
        <v>231</v>
      </c>
      <c r="M87" s="16">
        <f t="shared" si="13"/>
        <v>97.445972495088412</v>
      </c>
      <c r="N87" s="15">
        <f t="shared" si="14"/>
        <v>84.994959677419345</v>
      </c>
      <c r="O87" s="78">
        <v>7</v>
      </c>
      <c r="P87" s="15">
        <f t="shared" si="15"/>
        <v>145.42857142857142</v>
      </c>
      <c r="Q87" s="15">
        <f t="shared" si="16"/>
        <v>141.71428571428572</v>
      </c>
      <c r="R87" s="15">
        <f t="shared" si="17"/>
        <v>33</v>
      </c>
      <c r="S87" s="461">
        <v>81.8</v>
      </c>
    </row>
    <row r="88" spans="1:19" x14ac:dyDescent="0.25">
      <c r="A88" s="13">
        <v>83</v>
      </c>
      <c r="B88" s="14" t="s">
        <v>89</v>
      </c>
      <c r="C88" s="14" t="s">
        <v>82</v>
      </c>
      <c r="D88" s="87">
        <v>216</v>
      </c>
      <c r="E88" s="13">
        <v>117</v>
      </c>
      <c r="F88" s="88">
        <v>507</v>
      </c>
      <c r="G88" s="469">
        <v>27.861899999999999</v>
      </c>
      <c r="H88" s="470">
        <v>48.097819999999999</v>
      </c>
      <c r="I88" s="471">
        <f t="shared" si="12"/>
        <v>13.400966510579998</v>
      </c>
      <c r="J88" s="17">
        <v>3261</v>
      </c>
      <c r="K88" s="15">
        <v>3215</v>
      </c>
      <c r="L88" s="15">
        <v>782</v>
      </c>
      <c r="M88" s="16">
        <f t="shared" si="13"/>
        <v>98.589389757743035</v>
      </c>
      <c r="N88" s="15">
        <f t="shared" si="14"/>
        <v>88.780715396578543</v>
      </c>
      <c r="O88" s="78">
        <v>18</v>
      </c>
      <c r="P88" s="15">
        <f t="shared" si="15"/>
        <v>181.16666666666666</v>
      </c>
      <c r="Q88" s="15">
        <f t="shared" si="16"/>
        <v>178.61111111111111</v>
      </c>
      <c r="R88" s="15">
        <f t="shared" si="17"/>
        <v>43.444444444444443</v>
      </c>
      <c r="S88" s="461">
        <v>89.89</v>
      </c>
    </row>
    <row r="89" spans="1:19" x14ac:dyDescent="0.25">
      <c r="A89" s="13">
        <v>84</v>
      </c>
      <c r="B89" s="14" t="s">
        <v>90</v>
      </c>
      <c r="C89" s="14" t="s">
        <v>82</v>
      </c>
      <c r="D89" s="87">
        <v>176</v>
      </c>
      <c r="E89" s="13">
        <v>114</v>
      </c>
      <c r="F89" s="88">
        <v>395</v>
      </c>
      <c r="G89" s="469">
        <v>23.778500000000001</v>
      </c>
      <c r="H89" s="470">
        <v>32.142859999999999</v>
      </c>
      <c r="I89" s="471">
        <f t="shared" si="12"/>
        <v>7.6430899651000006</v>
      </c>
      <c r="J89" s="17">
        <v>777</v>
      </c>
      <c r="K89" s="15">
        <v>781</v>
      </c>
      <c r="L89" s="15">
        <v>132</v>
      </c>
      <c r="M89" s="16">
        <f t="shared" si="13"/>
        <v>100.51480051480051</v>
      </c>
      <c r="N89" s="15">
        <f t="shared" si="14"/>
        <v>61.690140845070424</v>
      </c>
      <c r="O89" s="78">
        <v>4</v>
      </c>
      <c r="P89" s="15">
        <f t="shared" si="15"/>
        <v>194.25</v>
      </c>
      <c r="Q89" s="15">
        <f t="shared" si="16"/>
        <v>195.25</v>
      </c>
      <c r="R89" s="15">
        <f t="shared" si="17"/>
        <v>33</v>
      </c>
      <c r="S89" s="461">
        <v>82.72</v>
      </c>
    </row>
    <row r="90" spans="1:19" x14ac:dyDescent="0.25">
      <c r="A90" s="13">
        <v>85</v>
      </c>
      <c r="B90" s="14" t="s">
        <v>91</v>
      </c>
      <c r="C90" s="14" t="s">
        <v>82</v>
      </c>
      <c r="D90" s="87">
        <v>128</v>
      </c>
      <c r="E90" s="13">
        <v>76</v>
      </c>
      <c r="F90" s="88">
        <v>233</v>
      </c>
      <c r="G90" s="469">
        <v>32</v>
      </c>
      <c r="H90" s="470">
        <v>42.201839999999997</v>
      </c>
      <c r="I90" s="471">
        <f t="shared" si="12"/>
        <v>13.504588799999999</v>
      </c>
      <c r="J90" s="17">
        <v>794</v>
      </c>
      <c r="K90" s="15">
        <v>753</v>
      </c>
      <c r="L90" s="15">
        <v>161</v>
      </c>
      <c r="M90" s="16">
        <f t="shared" si="13"/>
        <v>94.836272040302276</v>
      </c>
      <c r="N90" s="15">
        <f t="shared" si="14"/>
        <v>78.041168658698538</v>
      </c>
      <c r="O90" s="78">
        <v>4</v>
      </c>
      <c r="P90" s="15">
        <f t="shared" si="15"/>
        <v>198.5</v>
      </c>
      <c r="Q90" s="15">
        <f t="shared" si="16"/>
        <v>188.25</v>
      </c>
      <c r="R90" s="15">
        <f t="shared" si="17"/>
        <v>40.25</v>
      </c>
      <c r="S90" s="461">
        <v>91.15</v>
      </c>
    </row>
    <row r="91" spans="1:19" ht="16.5" thickBot="1" x14ac:dyDescent="0.3">
      <c r="A91" s="18">
        <v>86</v>
      </c>
      <c r="B91" s="19" t="s">
        <v>92</v>
      </c>
      <c r="C91" s="19" t="s">
        <v>82</v>
      </c>
      <c r="D91" s="89">
        <v>203</v>
      </c>
      <c r="E91" s="18">
        <v>121</v>
      </c>
      <c r="F91" s="90">
        <v>467</v>
      </c>
      <c r="G91" s="472">
        <v>18.09816</v>
      </c>
      <c r="H91" s="473">
        <v>32.692309999999999</v>
      </c>
      <c r="I91" s="474">
        <f t="shared" si="12"/>
        <v>5.9167065714959994</v>
      </c>
      <c r="J91" s="22">
        <v>854</v>
      </c>
      <c r="K91" s="20">
        <v>875</v>
      </c>
      <c r="L91" s="20">
        <v>105</v>
      </c>
      <c r="M91" s="21">
        <f t="shared" si="13"/>
        <v>102.45901639344261</v>
      </c>
      <c r="N91" s="20">
        <f t="shared" si="14"/>
        <v>43.8</v>
      </c>
      <c r="O91" s="79">
        <v>4</v>
      </c>
      <c r="P91" s="20">
        <f t="shared" si="15"/>
        <v>213.5</v>
      </c>
      <c r="Q91" s="20">
        <f t="shared" si="16"/>
        <v>218.75</v>
      </c>
      <c r="R91" s="20">
        <f t="shared" si="17"/>
        <v>26.25</v>
      </c>
      <c r="S91" s="462">
        <v>82.71</v>
      </c>
    </row>
    <row r="92" spans="1:19" ht="17.25" thickTop="1" thickBot="1" x14ac:dyDescent="0.3">
      <c r="A92" s="39" t="s">
        <v>113</v>
      </c>
      <c r="B92" s="40" t="s">
        <v>131</v>
      </c>
      <c r="C92" s="44" t="s">
        <v>113</v>
      </c>
      <c r="D92" s="43">
        <v>202</v>
      </c>
      <c r="E92" s="39">
        <v>94</v>
      </c>
      <c r="F92" s="44">
        <v>504</v>
      </c>
      <c r="G92" s="427">
        <v>24.39</v>
      </c>
      <c r="H92" s="428">
        <v>42.18</v>
      </c>
      <c r="I92" s="475">
        <v>10.287701999999999</v>
      </c>
      <c r="J92" s="41">
        <f>AVERAGE(J6:J91)</f>
        <v>846.97674418604652</v>
      </c>
      <c r="K92" s="41">
        <f t="shared" ref="K92:L92" si="18">AVERAGE(K6:K91)</f>
        <v>853.98837209302326</v>
      </c>
      <c r="L92" s="41">
        <f t="shared" si="18"/>
        <v>146.65116279069767</v>
      </c>
      <c r="M92" s="34">
        <v>101.94675673519322</v>
      </c>
      <c r="N92" s="41">
        <v>62.910677484152032</v>
      </c>
      <c r="O92" s="80">
        <f>AVERAGE(O6:O91)</f>
        <v>5.2906976744186043</v>
      </c>
      <c r="P92" s="35">
        <v>164.55579868708972</v>
      </c>
      <c r="Q92" s="35">
        <v>167.75929978118162</v>
      </c>
      <c r="R92" s="35">
        <v>28.914660831509845</v>
      </c>
      <c r="S92" s="428">
        <v>84.44</v>
      </c>
    </row>
    <row r="93" spans="1:19" ht="16.5" thickTop="1" x14ac:dyDescent="0.25"/>
    <row r="94" spans="1:19" ht="37.5" customHeight="1" x14ac:dyDescent="0.25">
      <c r="A94" s="503" t="s">
        <v>184</v>
      </c>
      <c r="B94" s="503"/>
      <c r="C94" s="503"/>
    </row>
    <row r="96" spans="1:19" ht="15.75" customHeight="1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password="E167" sheet="1" objects="1" scenarios="1"/>
  <autoFilter ref="A5:S92"/>
  <mergeCells count="5">
    <mergeCell ref="D4:F4"/>
    <mergeCell ref="P4:R4"/>
    <mergeCell ref="G4:I4"/>
    <mergeCell ref="J4:N4"/>
    <mergeCell ref="A94:C9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8" tint="0.39997558519241921"/>
  </sheetPr>
  <dimension ref="A1:Q16"/>
  <sheetViews>
    <sheetView workbookViewId="0">
      <selection activeCell="D92" sqref="D92:F92"/>
    </sheetView>
  </sheetViews>
  <sheetFormatPr defaultRowHeight="15.75" x14ac:dyDescent="0.25"/>
  <cols>
    <col min="1" max="1" width="15" bestFit="1" customWidth="1"/>
    <col min="2" max="17" width="12.625" customWidth="1"/>
  </cols>
  <sheetData>
    <row r="1" spans="1:17" x14ac:dyDescent="0.25">
      <c r="A1" s="3" t="s">
        <v>0</v>
      </c>
    </row>
    <row r="3" spans="1:17" x14ac:dyDescent="0.25">
      <c r="A3" s="3" t="s">
        <v>277</v>
      </c>
    </row>
    <row r="4" spans="1:17" x14ac:dyDescent="0.25">
      <c r="A4" s="3" t="s">
        <v>125</v>
      </c>
    </row>
    <row r="5" spans="1:17" ht="16.5" thickBot="1" x14ac:dyDescent="0.3"/>
    <row r="6" spans="1:17" ht="16.5" thickTop="1" x14ac:dyDescent="0.25">
      <c r="A6" s="38"/>
      <c r="B6" s="496" t="s">
        <v>1</v>
      </c>
      <c r="C6" s="497"/>
      <c r="D6" s="498"/>
      <c r="E6" s="500" t="s">
        <v>108</v>
      </c>
      <c r="F6" s="501"/>
      <c r="G6" s="502"/>
      <c r="H6" s="504" t="s">
        <v>109</v>
      </c>
      <c r="I6" s="499"/>
      <c r="J6" s="499"/>
      <c r="K6" s="499"/>
      <c r="L6" s="505"/>
      <c r="M6" s="53"/>
      <c r="N6" s="499" t="s">
        <v>110</v>
      </c>
      <c r="O6" s="499"/>
      <c r="P6" s="499"/>
      <c r="Q6" s="37"/>
    </row>
    <row r="7" spans="1:17" ht="48" thickBot="1" x14ac:dyDescent="0.3">
      <c r="A7" s="5" t="s">
        <v>95</v>
      </c>
      <c r="B7" s="415" t="s">
        <v>96</v>
      </c>
      <c r="C7" s="416" t="s">
        <v>97</v>
      </c>
      <c r="D7" s="417" t="s">
        <v>98</v>
      </c>
      <c r="E7" s="438" t="s">
        <v>99</v>
      </c>
      <c r="F7" s="82" t="s">
        <v>100</v>
      </c>
      <c r="G7" s="439" t="s">
        <v>111</v>
      </c>
      <c r="H7" s="52" t="s">
        <v>122</v>
      </c>
      <c r="I7" s="6" t="s">
        <v>123</v>
      </c>
      <c r="J7" s="6" t="s">
        <v>124</v>
      </c>
      <c r="K7" s="6" t="s">
        <v>112</v>
      </c>
      <c r="L7" s="46" t="s">
        <v>177</v>
      </c>
      <c r="M7" s="54" t="s">
        <v>176</v>
      </c>
      <c r="N7" s="6" t="s">
        <v>101</v>
      </c>
      <c r="O7" s="6" t="s">
        <v>102</v>
      </c>
      <c r="P7" s="6" t="s">
        <v>103</v>
      </c>
      <c r="Q7" s="6" t="s">
        <v>114</v>
      </c>
    </row>
    <row r="8" spans="1:17" ht="16.5" thickTop="1" x14ac:dyDescent="0.25">
      <c r="A8" s="49" t="s">
        <v>3</v>
      </c>
      <c r="B8" s="449">
        <v>161</v>
      </c>
      <c r="C8" s="450">
        <v>82</v>
      </c>
      <c r="D8" s="451">
        <v>374</v>
      </c>
      <c r="E8" s="440">
        <v>30.48</v>
      </c>
      <c r="F8" s="441">
        <v>46.7</v>
      </c>
      <c r="G8" s="442">
        <f>E8*F8/100</f>
        <v>14.234160000000001</v>
      </c>
      <c r="H8" s="62">
        <v>9524</v>
      </c>
      <c r="I8" s="63">
        <v>9501</v>
      </c>
      <c r="J8" s="63">
        <v>1264</v>
      </c>
      <c r="K8" s="58">
        <f>I8/H8*100</f>
        <v>99.758504829903401</v>
      </c>
      <c r="L8" s="68">
        <f>J8/I8*365</f>
        <v>48.559099042206086</v>
      </c>
      <c r="M8" s="74">
        <f>AVERAGEIF(Přehled_trest_2018!$C$6:$C$91,A8,Přehled_trest_2018!$O$6:$O$91)</f>
        <v>6.6</v>
      </c>
      <c r="N8" s="71">
        <f>H8/SUMIF(Přehled_trest_2018!$C$6:$C$91,$A8,Přehled_trest_2018!$O$6:$O$91)</f>
        <v>144.30303030303031</v>
      </c>
      <c r="O8" s="71">
        <f>I8/SUMIF(Přehled_trest_2018!$C$6:$C$91,$A8,Přehled_trest_2018!$O$6:$O$91)</f>
        <v>143.95454545454547</v>
      </c>
      <c r="P8" s="71">
        <f>J8/SUMIF(Přehled_trest_2018!$C$6:$C$91,$A8,Přehled_trest_2018!$O$6:$O$91)</f>
        <v>19.151515151515152</v>
      </c>
      <c r="Q8" s="55">
        <v>83.73</v>
      </c>
    </row>
    <row r="9" spans="1:17" x14ac:dyDescent="0.25">
      <c r="A9" s="50" t="s">
        <v>14</v>
      </c>
      <c r="B9" s="452">
        <v>159</v>
      </c>
      <c r="C9" s="453">
        <v>68</v>
      </c>
      <c r="D9" s="454">
        <v>343</v>
      </c>
      <c r="E9" s="443">
        <v>29.36</v>
      </c>
      <c r="F9" s="444">
        <v>42.76</v>
      </c>
      <c r="G9" s="445">
        <f t="shared" ref="G9:G15" si="0">E9*F9/100</f>
        <v>12.554335999999999</v>
      </c>
      <c r="H9" s="64">
        <v>8169</v>
      </c>
      <c r="I9" s="65">
        <v>8223</v>
      </c>
      <c r="J9" s="56">
        <v>582</v>
      </c>
      <c r="K9" s="59">
        <f t="shared" ref="K9:K15" si="1">I9/H9*100</f>
        <v>100.66103562247521</v>
      </c>
      <c r="L9" s="69">
        <f t="shared" ref="L9:L15" si="2">J9/I9*365</f>
        <v>25.833637358628238</v>
      </c>
      <c r="M9" s="75">
        <f>AVERAGEIF(Přehled_trest_2018!$C$6:$C$91,A9,Přehled_trest_2018!$O$6:$O$91)</f>
        <v>3.75</v>
      </c>
      <c r="N9" s="72">
        <f>H9/SUMIF(Přehled_trest_2018!$C$6:$C$91,$A9,Přehled_trest_2018!$O$6:$O$91)</f>
        <v>181.53333333333333</v>
      </c>
      <c r="O9" s="72">
        <f>I9/SUMIF(Přehled_trest_2018!$C$6:$C$91,$A9,Přehled_trest_2018!$O$6:$O$91)</f>
        <v>182.73333333333332</v>
      </c>
      <c r="P9" s="72">
        <f>J9/SUMIF(Přehled_trest_2018!$C$6:$C$91,$A9,Přehled_trest_2018!$O$6:$O$91)</f>
        <v>12.933333333333334</v>
      </c>
      <c r="Q9" s="56">
        <v>83.81</v>
      </c>
    </row>
    <row r="10" spans="1:17" x14ac:dyDescent="0.25">
      <c r="A10" s="50" t="s">
        <v>25</v>
      </c>
      <c r="B10" s="452">
        <v>171</v>
      </c>
      <c r="C10" s="453">
        <v>92</v>
      </c>
      <c r="D10" s="454">
        <v>389</v>
      </c>
      <c r="E10" s="443">
        <v>21.55</v>
      </c>
      <c r="F10" s="444">
        <v>31.4</v>
      </c>
      <c r="G10" s="445">
        <f t="shared" si="0"/>
        <v>6.7666999999999993</v>
      </c>
      <c r="H10" s="64">
        <v>4787</v>
      </c>
      <c r="I10" s="65">
        <v>4778</v>
      </c>
      <c r="J10" s="56">
        <v>695</v>
      </c>
      <c r="K10" s="59">
        <f t="shared" si="1"/>
        <v>99.811990808439518</v>
      </c>
      <c r="L10" s="69">
        <f t="shared" si="2"/>
        <v>53.092298032649651</v>
      </c>
      <c r="M10" s="75">
        <f>AVERAGEIF(Přehled_trest_2018!$C$6:$C$91,A10,Přehled_trest_2018!$O$6:$O$91)</f>
        <v>4.125</v>
      </c>
      <c r="N10" s="72">
        <f>H10/SUMIF(Přehled_trest_2018!$C$6:$C$91,$A10,Přehled_trest_2018!$O$6:$O$91)</f>
        <v>145.06060606060606</v>
      </c>
      <c r="O10" s="72">
        <f>I10/SUMIF(Přehled_trest_2018!$C$6:$C$91,$A10,Přehled_trest_2018!$O$6:$O$91)</f>
        <v>144.78787878787878</v>
      </c>
      <c r="P10" s="72">
        <f>J10/SUMIF(Přehled_trest_2018!$C$6:$C$91,$A10,Přehled_trest_2018!$O$6:$O$91)</f>
        <v>21.060606060606062</v>
      </c>
      <c r="Q10" s="56">
        <v>81.209999999999994</v>
      </c>
    </row>
    <row r="11" spans="1:17" x14ac:dyDescent="0.25">
      <c r="A11" s="50" t="s">
        <v>34</v>
      </c>
      <c r="B11" s="452">
        <v>240</v>
      </c>
      <c r="C11" s="453">
        <v>112</v>
      </c>
      <c r="D11" s="454">
        <v>609</v>
      </c>
      <c r="E11" s="443">
        <v>25.47</v>
      </c>
      <c r="F11" s="444">
        <v>51.93</v>
      </c>
      <c r="G11" s="445">
        <f t="shared" si="0"/>
        <v>13.226571</v>
      </c>
      <c r="H11" s="64">
        <v>6391</v>
      </c>
      <c r="I11" s="65">
        <v>6516</v>
      </c>
      <c r="J11" s="65">
        <v>1267</v>
      </c>
      <c r="K11" s="59">
        <f t="shared" si="1"/>
        <v>101.95587544985136</v>
      </c>
      <c r="L11" s="69">
        <f t="shared" si="2"/>
        <v>70.972222222222229</v>
      </c>
      <c r="M11" s="75">
        <f>AVERAGEIF(Přehled_trest_2018!$C$6:$C$91,A11,Přehled_trest_2018!$O$6:$O$91)</f>
        <v>4.5999999999999996</v>
      </c>
      <c r="N11" s="72">
        <f>H11/SUMIF(Přehled_trest_2018!$C$6:$C$91,$A11,Přehled_trest_2018!$O$6:$O$91)</f>
        <v>138.93478260869566</v>
      </c>
      <c r="O11" s="72">
        <f>I11/SUMIF(Přehled_trest_2018!$C$6:$C$91,$A11,Přehled_trest_2018!$O$6:$O$91)</f>
        <v>141.65217391304347</v>
      </c>
      <c r="P11" s="72">
        <f>J11/SUMIF(Přehled_trest_2018!$C$6:$C$91,$A11,Přehled_trest_2018!$O$6:$O$91)</f>
        <v>27.543478260869566</v>
      </c>
      <c r="Q11" s="56">
        <v>86.07</v>
      </c>
    </row>
    <row r="12" spans="1:17" x14ac:dyDescent="0.25">
      <c r="A12" s="50" t="s">
        <v>44</v>
      </c>
      <c r="B12" s="452">
        <v>335</v>
      </c>
      <c r="C12" s="453">
        <v>154</v>
      </c>
      <c r="D12" s="454">
        <v>879</v>
      </c>
      <c r="E12" s="443">
        <v>20.7</v>
      </c>
      <c r="F12" s="444">
        <v>54.23</v>
      </c>
      <c r="G12" s="445">
        <f t="shared" si="0"/>
        <v>11.22561</v>
      </c>
      <c r="H12" s="64">
        <v>12400</v>
      </c>
      <c r="I12" s="65">
        <v>12811</v>
      </c>
      <c r="J12" s="65">
        <v>3635</v>
      </c>
      <c r="K12" s="59">
        <f t="shared" si="1"/>
        <v>103.31451612903226</v>
      </c>
      <c r="L12" s="69">
        <f t="shared" si="2"/>
        <v>103.56529544922333</v>
      </c>
      <c r="M12" s="75">
        <f>AVERAGEIF(Přehled_trest_2018!$C$6:$C$91,A12,Přehled_trest_2018!$O$6:$O$91)</f>
        <v>8.8000000000000007</v>
      </c>
      <c r="N12" s="72">
        <f>H12/SUMIF(Přehled_trest_2018!$C$6:$C$91,$A12,Přehled_trest_2018!$O$6:$O$91)</f>
        <v>140.90909090909091</v>
      </c>
      <c r="O12" s="72">
        <f>I12/SUMIF(Přehled_trest_2018!$C$6:$C$91,$A12,Přehled_trest_2018!$O$6:$O$91)</f>
        <v>145.57954545454547</v>
      </c>
      <c r="P12" s="72">
        <f>J12/SUMIF(Přehled_trest_2018!$C$6:$C$91,$A12,Přehled_trest_2018!$O$6:$O$91)</f>
        <v>41.30681818181818</v>
      </c>
      <c r="Q12" s="56">
        <v>81.33</v>
      </c>
    </row>
    <row r="13" spans="1:17" x14ac:dyDescent="0.25">
      <c r="A13" s="50" t="s">
        <v>55</v>
      </c>
      <c r="B13" s="452">
        <v>131</v>
      </c>
      <c r="C13" s="453">
        <v>69</v>
      </c>
      <c r="D13" s="454">
        <v>306</v>
      </c>
      <c r="E13" s="443">
        <v>22.84</v>
      </c>
      <c r="F13" s="444">
        <v>26.44</v>
      </c>
      <c r="G13" s="445">
        <f t="shared" si="0"/>
        <v>6.0388959999999994</v>
      </c>
      <c r="H13" s="64">
        <v>6642</v>
      </c>
      <c r="I13" s="65">
        <v>6729</v>
      </c>
      <c r="J13" s="56">
        <v>705</v>
      </c>
      <c r="K13" s="59">
        <f t="shared" si="1"/>
        <v>101.30984643179765</v>
      </c>
      <c r="L13" s="69">
        <f t="shared" si="2"/>
        <v>38.241194828354885</v>
      </c>
      <c r="M13" s="75">
        <f>AVERAGEIF(Přehled_trest_2018!$C$6:$C$91,A13,Přehled_trest_2018!$O$6:$O$91)</f>
        <v>3.5454545454545454</v>
      </c>
      <c r="N13" s="72">
        <f>H13/SUMIF(Přehled_trest_2018!$C$6:$C$91,$A13,Přehled_trest_2018!$O$6:$O$91)</f>
        <v>170.30769230769232</v>
      </c>
      <c r="O13" s="72">
        <f>I13/SUMIF(Přehled_trest_2018!$C$6:$C$91,$A13,Přehled_trest_2018!$O$6:$O$91)</f>
        <v>172.53846153846155</v>
      </c>
      <c r="P13" s="72">
        <f>J13/SUMIF(Přehled_trest_2018!$C$6:$C$91,$A13,Přehled_trest_2018!$O$6:$O$91)</f>
        <v>18.076923076923077</v>
      </c>
      <c r="Q13" s="56">
        <v>87.27</v>
      </c>
    </row>
    <row r="14" spans="1:17" x14ac:dyDescent="0.25">
      <c r="A14" s="50" t="s">
        <v>67</v>
      </c>
      <c r="B14" s="452">
        <v>148</v>
      </c>
      <c r="C14" s="453">
        <v>82</v>
      </c>
      <c r="D14" s="454">
        <v>342</v>
      </c>
      <c r="E14" s="443">
        <v>25.14</v>
      </c>
      <c r="F14" s="444">
        <v>26.94</v>
      </c>
      <c r="G14" s="445">
        <f t="shared" si="0"/>
        <v>6.772716</v>
      </c>
      <c r="H14" s="64">
        <v>11172</v>
      </c>
      <c r="I14" s="65">
        <v>11203</v>
      </c>
      <c r="J14" s="65">
        <v>1797</v>
      </c>
      <c r="K14" s="59">
        <f t="shared" si="1"/>
        <v>100.27747941281775</v>
      </c>
      <c r="L14" s="69">
        <f t="shared" si="2"/>
        <v>58.54726412568062</v>
      </c>
      <c r="M14" s="75">
        <f>AVERAGEIF(Přehled_trest_2018!$C$6:$C$91,A14,Přehled_trest_2018!$O$6:$O$91)</f>
        <v>4.3571428571428568</v>
      </c>
      <c r="N14" s="72">
        <f>H14/SUMIF(Přehled_trest_2018!$C$6:$C$91,$A14,Přehled_trest_2018!$O$6:$O$91)</f>
        <v>183.14754098360655</v>
      </c>
      <c r="O14" s="72">
        <f>I14/SUMIF(Přehled_trest_2018!$C$6:$C$91,$A14,Přehled_trest_2018!$O$6:$O$91)</f>
        <v>183.65573770491804</v>
      </c>
      <c r="P14" s="72">
        <f>J14/SUMIF(Přehled_trest_2018!$C$6:$C$91,$A14,Přehled_trest_2018!$O$6:$O$91)</f>
        <v>29.459016393442624</v>
      </c>
      <c r="Q14" s="56">
        <v>83.91</v>
      </c>
    </row>
    <row r="15" spans="1:17" ht="16.5" thickBot="1" x14ac:dyDescent="0.3">
      <c r="A15" s="51" t="s">
        <v>82</v>
      </c>
      <c r="B15" s="455">
        <v>182</v>
      </c>
      <c r="C15" s="456">
        <v>98</v>
      </c>
      <c r="D15" s="457">
        <v>445</v>
      </c>
      <c r="E15" s="446">
        <v>25.64</v>
      </c>
      <c r="F15" s="447">
        <v>46.04</v>
      </c>
      <c r="G15" s="448">
        <f t="shared" si="0"/>
        <v>11.804656</v>
      </c>
      <c r="H15" s="66">
        <v>13755</v>
      </c>
      <c r="I15" s="67">
        <v>13682</v>
      </c>
      <c r="J15" s="67">
        <v>2667</v>
      </c>
      <c r="K15" s="60">
        <f t="shared" si="1"/>
        <v>99.469283896764821</v>
      </c>
      <c r="L15" s="70">
        <f t="shared" si="2"/>
        <v>71.148589387516438</v>
      </c>
      <c r="M15" s="76">
        <f>AVERAGEIF(Přehled_trest_2018!$C$6:$C$91,A15,Přehled_trest_2018!$O$6:$O$91)</f>
        <v>7</v>
      </c>
      <c r="N15" s="73">
        <f>H15/SUMIF(Přehled_trest_2018!$C$6:$C$91,$A15,Přehled_trest_2018!$O$6:$O$91)</f>
        <v>178.63636363636363</v>
      </c>
      <c r="O15" s="73">
        <f>I15/SUMIF(Přehled_trest_2018!$C$6:$C$91,$A15,Přehled_trest_2018!$O$6:$O$91)</f>
        <v>177.6883116883117</v>
      </c>
      <c r="P15" s="73">
        <f>J15/SUMIF(Přehled_trest_2018!$C$6:$C$91,$A15,Přehled_trest_2018!$O$6:$O$91)</f>
        <v>34.636363636363633</v>
      </c>
      <c r="Q15" s="57">
        <v>88.12</v>
      </c>
    </row>
    <row r="16" spans="1:17" ht="16.5" thickTop="1" x14ac:dyDescent="0.25"/>
  </sheetData>
  <mergeCells count="4">
    <mergeCell ref="B6:D6"/>
    <mergeCell ref="E6:G6"/>
    <mergeCell ref="H6:L6"/>
    <mergeCell ref="N6:P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8" tint="0.39997558519241921"/>
  </sheetPr>
  <dimension ref="A1:L95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5" hidden="1" customWidth="1"/>
    <col min="3" max="3" width="13.375" customWidth="1"/>
    <col min="4" max="4" width="18.25" bestFit="1" customWidth="1"/>
    <col min="5" max="5" width="15" bestFit="1" customWidth="1"/>
    <col min="6" max="8" width="12.625" style="42" customWidth="1"/>
    <col min="9" max="12" width="12.625" customWidth="1"/>
  </cols>
  <sheetData>
    <row r="1" spans="1:12" x14ac:dyDescent="0.25">
      <c r="A1" s="1" t="s">
        <v>284</v>
      </c>
      <c r="B1" s="3"/>
      <c r="C1" s="1"/>
    </row>
    <row r="2" spans="1:12" x14ac:dyDescent="0.25">
      <c r="A2" s="1" t="s">
        <v>281</v>
      </c>
      <c r="B2" s="3"/>
      <c r="C2" s="1"/>
    </row>
    <row r="3" spans="1:12" ht="16.5" thickBot="1" x14ac:dyDescent="0.3"/>
    <row r="4" spans="1:12" ht="16.5" customHeight="1" thickTop="1" x14ac:dyDescent="0.25">
      <c r="A4" s="83"/>
      <c r="B4" s="91"/>
      <c r="C4" s="83"/>
      <c r="D4" s="83"/>
      <c r="E4" s="83"/>
      <c r="F4" s="506" t="s">
        <v>1</v>
      </c>
      <c r="G4" s="507"/>
      <c r="H4" s="508"/>
      <c r="I4" s="499" t="s">
        <v>109</v>
      </c>
      <c r="J4" s="499"/>
      <c r="K4" s="499"/>
      <c r="L4" s="499"/>
    </row>
    <row r="5" spans="1:12" ht="32.25" thickBot="1" x14ac:dyDescent="0.3">
      <c r="A5" s="5"/>
      <c r="B5" s="5" t="s">
        <v>137</v>
      </c>
      <c r="C5" s="5" t="s">
        <v>136</v>
      </c>
      <c r="D5" s="5" t="s">
        <v>94</v>
      </c>
      <c r="E5" s="5" t="s">
        <v>95</v>
      </c>
      <c r="F5" s="24" t="s">
        <v>96</v>
      </c>
      <c r="G5" s="5" t="s">
        <v>97</v>
      </c>
      <c r="H5" s="25" t="s">
        <v>98</v>
      </c>
      <c r="I5" s="6" t="s">
        <v>122</v>
      </c>
      <c r="J5" s="6" t="s">
        <v>123</v>
      </c>
      <c r="K5" s="6" t="s">
        <v>124</v>
      </c>
      <c r="L5" s="6" t="s">
        <v>177</v>
      </c>
    </row>
    <row r="6" spans="1:12" ht="16.5" thickTop="1" x14ac:dyDescent="0.25">
      <c r="A6" s="8">
        <v>1</v>
      </c>
      <c r="B6" s="92" t="str">
        <f>CONCATENATE(C6,D6)</f>
        <v>2008Praha 1</v>
      </c>
      <c r="C6" s="8">
        <v>2008</v>
      </c>
      <c r="D6" s="9" t="s">
        <v>2</v>
      </c>
      <c r="E6" s="9" t="s">
        <v>3</v>
      </c>
      <c r="F6" s="85">
        <v>168</v>
      </c>
      <c r="G6" s="8">
        <v>81</v>
      </c>
      <c r="H6" s="86">
        <v>448</v>
      </c>
      <c r="I6" s="8">
        <v>1507</v>
      </c>
      <c r="J6" s="8">
        <v>1487</v>
      </c>
      <c r="K6" s="8">
        <v>278</v>
      </c>
      <c r="L6" s="10">
        <f>K6/J6*365</f>
        <v>68.23806321452588</v>
      </c>
    </row>
    <row r="7" spans="1:12" x14ac:dyDescent="0.25">
      <c r="A7" s="13">
        <v>2</v>
      </c>
      <c r="B7" s="93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87">
        <v>170</v>
      </c>
      <c r="G7" s="13">
        <v>89</v>
      </c>
      <c r="H7" s="88">
        <v>434</v>
      </c>
      <c r="I7" s="13">
        <v>3614</v>
      </c>
      <c r="J7" s="13">
        <v>3557</v>
      </c>
      <c r="K7" s="13">
        <v>310</v>
      </c>
      <c r="L7" s="15">
        <f t="shared" ref="L7:L70" si="1">K7/J7*365</f>
        <v>31.810514478493111</v>
      </c>
    </row>
    <row r="8" spans="1:12" x14ac:dyDescent="0.25">
      <c r="A8" s="13">
        <v>3</v>
      </c>
      <c r="B8" s="93" t="str">
        <f t="shared" si="0"/>
        <v>2008Praha 3</v>
      </c>
      <c r="C8" s="13">
        <v>2008</v>
      </c>
      <c r="D8" s="14" t="s">
        <v>5</v>
      </c>
      <c r="E8" s="14" t="s">
        <v>3</v>
      </c>
      <c r="F8" s="87">
        <v>198</v>
      </c>
      <c r="G8" s="13">
        <v>95</v>
      </c>
      <c r="H8" s="88">
        <v>566</v>
      </c>
      <c r="I8" s="13">
        <v>694</v>
      </c>
      <c r="J8" s="13">
        <v>686</v>
      </c>
      <c r="K8" s="13">
        <v>82</v>
      </c>
      <c r="L8" s="15">
        <f t="shared" si="1"/>
        <v>43.629737609329446</v>
      </c>
    </row>
    <row r="9" spans="1:12" x14ac:dyDescent="0.25">
      <c r="A9" s="13">
        <v>4</v>
      </c>
      <c r="B9" s="93" t="str">
        <f t="shared" si="0"/>
        <v>2008Praha 4</v>
      </c>
      <c r="C9" s="13">
        <v>2008</v>
      </c>
      <c r="D9" s="14" t="s">
        <v>6</v>
      </c>
      <c r="E9" s="14" t="s">
        <v>3</v>
      </c>
      <c r="F9" s="87">
        <v>194</v>
      </c>
      <c r="G9" s="13">
        <v>96</v>
      </c>
      <c r="H9" s="88">
        <v>524</v>
      </c>
      <c r="I9" s="13">
        <v>1469</v>
      </c>
      <c r="J9" s="13">
        <v>1506</v>
      </c>
      <c r="K9" s="13">
        <v>107</v>
      </c>
      <c r="L9" s="15">
        <f t="shared" si="1"/>
        <v>25.932934926958833</v>
      </c>
    </row>
    <row r="10" spans="1:12" x14ac:dyDescent="0.25">
      <c r="A10" s="13">
        <v>5</v>
      </c>
      <c r="B10" s="93" t="str">
        <f t="shared" si="0"/>
        <v>2008Praha 5</v>
      </c>
      <c r="C10" s="13">
        <v>2008</v>
      </c>
      <c r="D10" s="14" t="s">
        <v>7</v>
      </c>
      <c r="E10" s="14" t="s">
        <v>3</v>
      </c>
      <c r="F10" s="87">
        <v>121</v>
      </c>
      <c r="G10" s="13">
        <v>57</v>
      </c>
      <c r="H10" s="88">
        <v>319</v>
      </c>
      <c r="I10" s="13">
        <v>1400</v>
      </c>
      <c r="J10" s="13">
        <v>1371</v>
      </c>
      <c r="K10" s="13">
        <v>181</v>
      </c>
      <c r="L10" s="15">
        <f t="shared" si="1"/>
        <v>48.18745441283734</v>
      </c>
    </row>
    <row r="11" spans="1:12" x14ac:dyDescent="0.25">
      <c r="A11" s="13">
        <v>6</v>
      </c>
      <c r="B11" s="93" t="str">
        <f t="shared" si="0"/>
        <v>2008Praha 6</v>
      </c>
      <c r="C11" s="13">
        <v>2008</v>
      </c>
      <c r="D11" s="14" t="s">
        <v>8</v>
      </c>
      <c r="E11" s="14" t="s">
        <v>3</v>
      </c>
      <c r="F11" s="87">
        <v>264</v>
      </c>
      <c r="G11" s="13">
        <v>137</v>
      </c>
      <c r="H11" s="88">
        <v>693</v>
      </c>
      <c r="I11" s="13">
        <v>634</v>
      </c>
      <c r="J11" s="13">
        <v>748</v>
      </c>
      <c r="K11" s="13">
        <v>109</v>
      </c>
      <c r="L11" s="15">
        <f t="shared" si="1"/>
        <v>53.188502673796791</v>
      </c>
    </row>
    <row r="12" spans="1:12" x14ac:dyDescent="0.25">
      <c r="A12" s="13">
        <v>7</v>
      </c>
      <c r="B12" s="93" t="str">
        <f t="shared" si="0"/>
        <v>2008Praha 7</v>
      </c>
      <c r="C12" s="13">
        <v>2008</v>
      </c>
      <c r="D12" s="14" t="s">
        <v>9</v>
      </c>
      <c r="E12" s="14" t="s">
        <v>3</v>
      </c>
      <c r="F12" s="87">
        <v>162</v>
      </c>
      <c r="G12" s="13">
        <v>91</v>
      </c>
      <c r="H12" s="88">
        <v>502</v>
      </c>
      <c r="I12" s="13">
        <v>614</v>
      </c>
      <c r="J12" s="13">
        <v>578</v>
      </c>
      <c r="K12" s="13">
        <v>160</v>
      </c>
      <c r="L12" s="15">
        <f t="shared" si="1"/>
        <v>101.03806228373703</v>
      </c>
    </row>
    <row r="13" spans="1:12" x14ac:dyDescent="0.25">
      <c r="A13" s="13">
        <v>8</v>
      </c>
      <c r="B13" s="93" t="str">
        <f t="shared" si="0"/>
        <v>2008Praha 8</v>
      </c>
      <c r="C13" s="13">
        <v>2008</v>
      </c>
      <c r="D13" s="14" t="s">
        <v>10</v>
      </c>
      <c r="E13" s="14" t="s">
        <v>3</v>
      </c>
      <c r="F13" s="87">
        <v>231</v>
      </c>
      <c r="G13" s="13">
        <v>96</v>
      </c>
      <c r="H13" s="88">
        <v>576</v>
      </c>
      <c r="I13" s="13">
        <v>996</v>
      </c>
      <c r="J13" s="13">
        <v>1001</v>
      </c>
      <c r="K13" s="13">
        <v>161</v>
      </c>
      <c r="L13" s="15">
        <f t="shared" si="1"/>
        <v>58.706293706293707</v>
      </c>
    </row>
    <row r="14" spans="1:12" x14ac:dyDescent="0.25">
      <c r="A14" s="13">
        <v>9</v>
      </c>
      <c r="B14" s="93" t="str">
        <f t="shared" si="0"/>
        <v>2008Praha 9</v>
      </c>
      <c r="C14" s="13">
        <v>2008</v>
      </c>
      <c r="D14" s="14" t="s">
        <v>11</v>
      </c>
      <c r="E14" s="14" t="s">
        <v>3</v>
      </c>
      <c r="F14" s="87">
        <v>191</v>
      </c>
      <c r="G14" s="13">
        <v>83</v>
      </c>
      <c r="H14" s="88">
        <v>497</v>
      </c>
      <c r="I14" s="13">
        <v>1084</v>
      </c>
      <c r="J14" s="13">
        <v>1102</v>
      </c>
      <c r="K14" s="13">
        <v>88</v>
      </c>
      <c r="L14" s="15">
        <f t="shared" si="1"/>
        <v>29.147005444646098</v>
      </c>
    </row>
    <row r="15" spans="1:12" x14ac:dyDescent="0.25">
      <c r="A15" s="13">
        <v>10</v>
      </c>
      <c r="B15" s="93" t="str">
        <f t="shared" si="0"/>
        <v>2008Praha 10</v>
      </c>
      <c r="C15" s="13">
        <v>2008</v>
      </c>
      <c r="D15" s="14" t="s">
        <v>12</v>
      </c>
      <c r="E15" s="14" t="s">
        <v>3</v>
      </c>
      <c r="F15" s="87">
        <v>201</v>
      </c>
      <c r="G15" s="13">
        <v>114</v>
      </c>
      <c r="H15" s="88">
        <v>498</v>
      </c>
      <c r="I15" s="13">
        <v>1224</v>
      </c>
      <c r="J15" s="13">
        <v>1256</v>
      </c>
      <c r="K15" s="13">
        <v>139</v>
      </c>
      <c r="L15" s="15">
        <f t="shared" si="1"/>
        <v>40.394108280254777</v>
      </c>
    </row>
    <row r="16" spans="1:12" x14ac:dyDescent="0.25">
      <c r="A16" s="13">
        <v>11</v>
      </c>
      <c r="B16" s="93" t="str">
        <f t="shared" si="0"/>
        <v>2008Beroun</v>
      </c>
      <c r="C16" s="13">
        <v>2008</v>
      </c>
      <c r="D16" s="14" t="s">
        <v>13</v>
      </c>
      <c r="E16" s="14" t="s">
        <v>14</v>
      </c>
      <c r="F16" s="87">
        <v>149</v>
      </c>
      <c r="G16" s="13">
        <v>76</v>
      </c>
      <c r="H16" s="88">
        <v>383</v>
      </c>
      <c r="I16" s="13">
        <v>779</v>
      </c>
      <c r="J16" s="13">
        <v>780</v>
      </c>
      <c r="K16" s="13">
        <v>69</v>
      </c>
      <c r="L16" s="15">
        <f t="shared" si="1"/>
        <v>32.28846153846154</v>
      </c>
    </row>
    <row r="17" spans="1:12" x14ac:dyDescent="0.25">
      <c r="A17" s="13">
        <v>12</v>
      </c>
      <c r="B17" s="93" t="str">
        <f t="shared" si="0"/>
        <v>2008Benešov</v>
      </c>
      <c r="C17" s="13">
        <v>2008</v>
      </c>
      <c r="D17" s="14" t="s">
        <v>15</v>
      </c>
      <c r="E17" s="14" t="s">
        <v>14</v>
      </c>
      <c r="F17" s="87">
        <v>197</v>
      </c>
      <c r="G17" s="13">
        <v>72</v>
      </c>
      <c r="H17" s="88">
        <v>614</v>
      </c>
      <c r="I17" s="13">
        <v>734</v>
      </c>
      <c r="J17" s="13">
        <v>756</v>
      </c>
      <c r="K17" s="13">
        <v>70</v>
      </c>
      <c r="L17" s="15">
        <f t="shared" si="1"/>
        <v>33.796296296296298</v>
      </c>
    </row>
    <row r="18" spans="1:12" x14ac:dyDescent="0.25">
      <c r="A18" s="13">
        <v>13</v>
      </c>
      <c r="B18" s="93" t="str">
        <f t="shared" si="0"/>
        <v>2008Kladno</v>
      </c>
      <c r="C18" s="13">
        <v>2008</v>
      </c>
      <c r="D18" s="14" t="s">
        <v>16</v>
      </c>
      <c r="E18" s="14" t="s">
        <v>14</v>
      </c>
      <c r="F18" s="87">
        <v>150</v>
      </c>
      <c r="G18" s="13">
        <v>91</v>
      </c>
      <c r="H18" s="88">
        <v>349</v>
      </c>
      <c r="I18" s="13">
        <v>1358</v>
      </c>
      <c r="J18" s="13">
        <v>1354</v>
      </c>
      <c r="K18" s="13">
        <v>179</v>
      </c>
      <c r="L18" s="15">
        <f t="shared" si="1"/>
        <v>48.253323485967506</v>
      </c>
    </row>
    <row r="19" spans="1:12" x14ac:dyDescent="0.25">
      <c r="A19" s="13">
        <v>14</v>
      </c>
      <c r="B19" s="93" t="str">
        <f t="shared" si="0"/>
        <v>2008Kolín</v>
      </c>
      <c r="C19" s="13">
        <v>2008</v>
      </c>
      <c r="D19" s="14" t="s">
        <v>17</v>
      </c>
      <c r="E19" s="14" t="s">
        <v>14</v>
      </c>
      <c r="F19" s="87">
        <v>114</v>
      </c>
      <c r="G19" s="13">
        <v>83</v>
      </c>
      <c r="H19" s="88">
        <v>282</v>
      </c>
      <c r="I19" s="13">
        <v>907</v>
      </c>
      <c r="J19" s="13">
        <v>895</v>
      </c>
      <c r="K19" s="13">
        <v>136</v>
      </c>
      <c r="L19" s="15">
        <f t="shared" si="1"/>
        <v>55.463687150837991</v>
      </c>
    </row>
    <row r="20" spans="1:12" x14ac:dyDescent="0.25">
      <c r="A20" s="13">
        <v>15</v>
      </c>
      <c r="B20" s="93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87">
        <v>160</v>
      </c>
      <c r="G20" s="13">
        <v>86</v>
      </c>
      <c r="H20" s="88">
        <v>441</v>
      </c>
      <c r="I20" s="13">
        <v>670</v>
      </c>
      <c r="J20" s="13">
        <v>695</v>
      </c>
      <c r="K20" s="13">
        <v>76</v>
      </c>
      <c r="L20" s="15">
        <f t="shared" si="1"/>
        <v>39.913669064748198</v>
      </c>
    </row>
    <row r="21" spans="1:12" x14ac:dyDescent="0.25">
      <c r="A21" s="13">
        <v>16</v>
      </c>
      <c r="B21" s="93" t="str">
        <f t="shared" si="0"/>
        <v>2008Mělník</v>
      </c>
      <c r="C21" s="13">
        <v>2008</v>
      </c>
      <c r="D21" s="14" t="s">
        <v>19</v>
      </c>
      <c r="E21" s="14" t="s">
        <v>14</v>
      </c>
      <c r="F21" s="87">
        <v>89</v>
      </c>
      <c r="G21" s="13">
        <v>57</v>
      </c>
      <c r="H21" s="88">
        <v>212</v>
      </c>
      <c r="I21" s="13">
        <v>1315</v>
      </c>
      <c r="J21" s="13">
        <v>1293</v>
      </c>
      <c r="K21" s="13">
        <v>112</v>
      </c>
      <c r="L21" s="15">
        <f t="shared" si="1"/>
        <v>31.616395978344933</v>
      </c>
    </row>
    <row r="22" spans="1:12" x14ac:dyDescent="0.25">
      <c r="A22" s="13">
        <v>17</v>
      </c>
      <c r="B22" s="93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87">
        <v>112</v>
      </c>
      <c r="G22" s="13">
        <v>68</v>
      </c>
      <c r="H22" s="88">
        <v>223</v>
      </c>
      <c r="I22" s="13">
        <v>1158</v>
      </c>
      <c r="J22" s="13">
        <v>1149</v>
      </c>
      <c r="K22" s="13">
        <v>89</v>
      </c>
      <c r="L22" s="15">
        <f t="shared" si="1"/>
        <v>28.272410791993035</v>
      </c>
    </row>
    <row r="23" spans="1:12" x14ac:dyDescent="0.25">
      <c r="A23" s="13">
        <v>18</v>
      </c>
      <c r="B23" s="93" t="str">
        <f t="shared" si="0"/>
        <v>2008Nymburk</v>
      </c>
      <c r="C23" s="13">
        <v>2008</v>
      </c>
      <c r="D23" s="14" t="s">
        <v>21</v>
      </c>
      <c r="E23" s="14" t="s">
        <v>14</v>
      </c>
      <c r="F23" s="87">
        <v>123</v>
      </c>
      <c r="G23" s="13">
        <v>60</v>
      </c>
      <c r="H23" s="88">
        <v>283</v>
      </c>
      <c r="I23" s="13">
        <v>945</v>
      </c>
      <c r="J23" s="13">
        <v>932</v>
      </c>
      <c r="K23" s="13">
        <v>100</v>
      </c>
      <c r="L23" s="15">
        <f t="shared" si="1"/>
        <v>39.163090128755364</v>
      </c>
    </row>
    <row r="24" spans="1:12" x14ac:dyDescent="0.25">
      <c r="A24" s="13">
        <v>19</v>
      </c>
      <c r="B24" s="93" t="str">
        <f t="shared" si="0"/>
        <v>2008Praha-Východ</v>
      </c>
      <c r="C24" s="13">
        <v>2008</v>
      </c>
      <c r="D24" s="14" t="s">
        <v>133</v>
      </c>
      <c r="E24" s="14" t="s">
        <v>14</v>
      </c>
      <c r="F24" s="87">
        <v>224</v>
      </c>
      <c r="G24" s="13">
        <v>132</v>
      </c>
      <c r="H24" s="88">
        <v>533</v>
      </c>
      <c r="I24" s="13">
        <v>1163</v>
      </c>
      <c r="J24" s="13">
        <v>1210</v>
      </c>
      <c r="K24" s="13">
        <v>158</v>
      </c>
      <c r="L24" s="15">
        <f t="shared" si="1"/>
        <v>47.66115702479339</v>
      </c>
    </row>
    <row r="25" spans="1:12" x14ac:dyDescent="0.25">
      <c r="A25" s="13">
        <v>20</v>
      </c>
      <c r="B25" s="93" t="str">
        <f t="shared" si="0"/>
        <v>2008Praha-Západ</v>
      </c>
      <c r="C25" s="13">
        <v>2008</v>
      </c>
      <c r="D25" s="14" t="s">
        <v>134</v>
      </c>
      <c r="E25" s="14" t="s">
        <v>14</v>
      </c>
      <c r="F25" s="87">
        <v>243</v>
      </c>
      <c r="G25" s="13">
        <v>101</v>
      </c>
      <c r="H25" s="88">
        <v>539</v>
      </c>
      <c r="I25" s="13">
        <v>892</v>
      </c>
      <c r="J25" s="13">
        <v>897</v>
      </c>
      <c r="K25" s="13">
        <v>107</v>
      </c>
      <c r="L25" s="15">
        <f t="shared" si="1"/>
        <v>43.539576365663322</v>
      </c>
    </row>
    <row r="26" spans="1:12" x14ac:dyDescent="0.25">
      <c r="A26" s="13">
        <v>21</v>
      </c>
      <c r="B26" s="93" t="str">
        <f t="shared" si="0"/>
        <v>2008Příbram</v>
      </c>
      <c r="C26" s="13">
        <v>2008</v>
      </c>
      <c r="D26" s="14" t="s">
        <v>22</v>
      </c>
      <c r="E26" s="14" t="s">
        <v>14</v>
      </c>
      <c r="F26" s="87">
        <v>158</v>
      </c>
      <c r="G26" s="13">
        <v>78</v>
      </c>
      <c r="H26" s="88">
        <v>370</v>
      </c>
      <c r="I26" s="13">
        <v>1153</v>
      </c>
      <c r="J26" s="13">
        <v>1157</v>
      </c>
      <c r="K26" s="13">
        <v>89</v>
      </c>
      <c r="L26" s="15">
        <f t="shared" si="1"/>
        <v>28.07692307692308</v>
      </c>
    </row>
    <row r="27" spans="1:12" x14ac:dyDescent="0.25">
      <c r="A27" s="13">
        <v>22</v>
      </c>
      <c r="B27" s="93" t="str">
        <f t="shared" si="0"/>
        <v>2008Rakovník</v>
      </c>
      <c r="C27" s="13">
        <v>2008</v>
      </c>
      <c r="D27" s="14" t="s">
        <v>23</v>
      </c>
      <c r="E27" s="14" t="s">
        <v>14</v>
      </c>
      <c r="F27" s="87">
        <v>186</v>
      </c>
      <c r="G27" s="13">
        <v>90</v>
      </c>
      <c r="H27" s="88">
        <v>413</v>
      </c>
      <c r="I27" s="13">
        <v>451</v>
      </c>
      <c r="J27" s="13">
        <v>456</v>
      </c>
      <c r="K27" s="13">
        <v>62</v>
      </c>
      <c r="L27" s="15">
        <f t="shared" si="1"/>
        <v>49.627192982456144</v>
      </c>
    </row>
    <row r="28" spans="1:12" x14ac:dyDescent="0.25">
      <c r="A28" s="13">
        <v>23</v>
      </c>
      <c r="B28" s="93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87">
        <v>200</v>
      </c>
      <c r="G28" s="13">
        <v>97</v>
      </c>
      <c r="H28" s="88">
        <v>525</v>
      </c>
      <c r="I28" s="13">
        <v>1925</v>
      </c>
      <c r="J28" s="13">
        <v>1871</v>
      </c>
      <c r="K28" s="13">
        <v>306</v>
      </c>
      <c r="L28" s="15">
        <f t="shared" si="1"/>
        <v>59.695350080171025</v>
      </c>
    </row>
    <row r="29" spans="1:12" x14ac:dyDescent="0.25">
      <c r="A29" s="13">
        <v>24</v>
      </c>
      <c r="B29" s="93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87">
        <v>184</v>
      </c>
      <c r="G29" s="13">
        <v>75</v>
      </c>
      <c r="H29" s="88">
        <v>582</v>
      </c>
      <c r="I29" s="13">
        <v>596</v>
      </c>
      <c r="J29" s="13">
        <v>603</v>
      </c>
      <c r="K29" s="13">
        <v>48</v>
      </c>
      <c r="L29" s="15">
        <f t="shared" si="1"/>
        <v>29.054726368159205</v>
      </c>
    </row>
    <row r="30" spans="1:12" x14ac:dyDescent="0.25">
      <c r="A30" s="13">
        <v>25</v>
      </c>
      <c r="B30" s="93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87">
        <v>133</v>
      </c>
      <c r="G30" s="13">
        <v>69</v>
      </c>
      <c r="H30" s="88">
        <v>384</v>
      </c>
      <c r="I30" s="13">
        <v>866</v>
      </c>
      <c r="J30" s="13">
        <v>885</v>
      </c>
      <c r="K30" s="13">
        <v>70</v>
      </c>
      <c r="L30" s="15">
        <f t="shared" si="1"/>
        <v>28.870056497175145</v>
      </c>
    </row>
    <row r="31" spans="1:12" x14ac:dyDescent="0.25">
      <c r="A31" s="13">
        <v>26</v>
      </c>
      <c r="B31" s="93" t="str">
        <f t="shared" si="0"/>
        <v>2008Pelhřimov</v>
      </c>
      <c r="C31" s="13">
        <v>2008</v>
      </c>
      <c r="D31" s="14" t="s">
        <v>28</v>
      </c>
      <c r="E31" s="14" t="s">
        <v>25</v>
      </c>
      <c r="F31" s="87">
        <v>202</v>
      </c>
      <c r="G31" s="13">
        <v>76</v>
      </c>
      <c r="H31" s="88">
        <v>614</v>
      </c>
      <c r="I31" s="13">
        <v>449</v>
      </c>
      <c r="J31" s="13">
        <v>453</v>
      </c>
      <c r="K31" s="13">
        <v>48</v>
      </c>
      <c r="L31" s="15">
        <f t="shared" si="1"/>
        <v>38.675496688741724</v>
      </c>
    </row>
    <row r="32" spans="1:12" x14ac:dyDescent="0.25">
      <c r="A32" s="13">
        <v>27</v>
      </c>
      <c r="B32" s="93" t="str">
        <f t="shared" si="0"/>
        <v>2008Písek</v>
      </c>
      <c r="C32" s="13">
        <v>2008</v>
      </c>
      <c r="D32" s="14" t="s">
        <v>29</v>
      </c>
      <c r="E32" s="14" t="s">
        <v>25</v>
      </c>
      <c r="F32" s="87">
        <v>202</v>
      </c>
      <c r="G32" s="13">
        <v>104</v>
      </c>
      <c r="H32" s="88">
        <v>462</v>
      </c>
      <c r="I32" s="13">
        <v>665</v>
      </c>
      <c r="J32" s="13">
        <v>671</v>
      </c>
      <c r="K32" s="13">
        <v>107</v>
      </c>
      <c r="L32" s="15">
        <f t="shared" si="1"/>
        <v>58.204172876304021</v>
      </c>
    </row>
    <row r="33" spans="1:12" x14ac:dyDescent="0.25">
      <c r="A33" s="13">
        <v>28</v>
      </c>
      <c r="B33" s="93" t="str">
        <f t="shared" si="0"/>
        <v>2008Prachatice</v>
      </c>
      <c r="C33" s="13">
        <v>2008</v>
      </c>
      <c r="D33" s="14" t="s">
        <v>30</v>
      </c>
      <c r="E33" s="14" t="s">
        <v>25</v>
      </c>
      <c r="F33" s="87">
        <v>91</v>
      </c>
      <c r="G33" s="13">
        <v>37</v>
      </c>
      <c r="H33" s="88">
        <v>378</v>
      </c>
      <c r="I33" s="13">
        <v>514</v>
      </c>
      <c r="J33" s="13">
        <v>522</v>
      </c>
      <c r="K33" s="13">
        <v>20</v>
      </c>
      <c r="L33" s="15">
        <f t="shared" si="1"/>
        <v>13.984674329501914</v>
      </c>
    </row>
    <row r="34" spans="1:12" x14ac:dyDescent="0.25">
      <c r="A34" s="13">
        <v>29</v>
      </c>
      <c r="B34" s="93" t="str">
        <f t="shared" si="0"/>
        <v>2008Strakonice</v>
      </c>
      <c r="C34" s="13">
        <v>2008</v>
      </c>
      <c r="D34" s="14" t="s">
        <v>31</v>
      </c>
      <c r="E34" s="14" t="s">
        <v>25</v>
      </c>
      <c r="F34" s="87">
        <v>242</v>
      </c>
      <c r="G34" s="13">
        <v>117</v>
      </c>
      <c r="H34" s="88">
        <v>705</v>
      </c>
      <c r="I34" s="13">
        <v>730</v>
      </c>
      <c r="J34" s="13">
        <v>742</v>
      </c>
      <c r="K34" s="13">
        <v>45</v>
      </c>
      <c r="L34" s="15">
        <f t="shared" si="1"/>
        <v>22.136118598382751</v>
      </c>
    </row>
    <row r="35" spans="1:12" x14ac:dyDescent="0.25">
      <c r="A35" s="13">
        <v>30</v>
      </c>
      <c r="B35" s="93" t="str">
        <f t="shared" si="0"/>
        <v>2008Tábor</v>
      </c>
      <c r="C35" s="13">
        <v>2008</v>
      </c>
      <c r="D35" s="14" t="s">
        <v>32</v>
      </c>
      <c r="E35" s="14" t="s">
        <v>25</v>
      </c>
      <c r="F35" s="87">
        <v>134</v>
      </c>
      <c r="G35" s="13">
        <v>85</v>
      </c>
      <c r="H35" s="88">
        <v>321</v>
      </c>
      <c r="I35" s="13">
        <v>854</v>
      </c>
      <c r="J35" s="13">
        <v>856</v>
      </c>
      <c r="K35" s="13">
        <v>119</v>
      </c>
      <c r="L35" s="15">
        <f t="shared" si="1"/>
        <v>50.741822429906541</v>
      </c>
    </row>
    <row r="36" spans="1:12" x14ac:dyDescent="0.25">
      <c r="A36" s="13">
        <v>31</v>
      </c>
      <c r="B36" s="93" t="str">
        <f t="shared" si="0"/>
        <v>2008Domažlice</v>
      </c>
      <c r="C36" s="13">
        <v>2008</v>
      </c>
      <c r="D36" s="14" t="s">
        <v>33</v>
      </c>
      <c r="E36" s="14" t="s">
        <v>34</v>
      </c>
      <c r="F36" s="87">
        <v>56</v>
      </c>
      <c r="G36" s="13">
        <v>24</v>
      </c>
      <c r="H36" s="88">
        <v>157</v>
      </c>
      <c r="I36" s="13">
        <v>515</v>
      </c>
      <c r="J36" s="13">
        <v>513</v>
      </c>
      <c r="K36" s="13">
        <v>17</v>
      </c>
      <c r="L36" s="15">
        <f t="shared" si="1"/>
        <v>12.095516569200779</v>
      </c>
    </row>
    <row r="37" spans="1:12" x14ac:dyDescent="0.25">
      <c r="A37" s="13">
        <v>32</v>
      </c>
      <c r="B37" s="93" t="str">
        <f t="shared" si="0"/>
        <v>2008Cheb</v>
      </c>
      <c r="C37" s="13">
        <v>2008</v>
      </c>
      <c r="D37" s="14" t="s">
        <v>35</v>
      </c>
      <c r="E37" s="14" t="s">
        <v>34</v>
      </c>
      <c r="F37" s="87">
        <v>314</v>
      </c>
      <c r="G37" s="13">
        <v>175</v>
      </c>
      <c r="H37" s="88">
        <v>719</v>
      </c>
      <c r="I37" s="13">
        <v>1338</v>
      </c>
      <c r="J37" s="13">
        <v>1407</v>
      </c>
      <c r="K37" s="13">
        <v>384</v>
      </c>
      <c r="L37" s="15">
        <f t="shared" si="1"/>
        <v>99.616204690831552</v>
      </c>
    </row>
    <row r="38" spans="1:12" x14ac:dyDescent="0.25">
      <c r="A38" s="13">
        <v>33</v>
      </c>
      <c r="B38" s="93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87">
        <v>303</v>
      </c>
      <c r="G38" s="13">
        <v>170</v>
      </c>
      <c r="H38" s="88">
        <v>753</v>
      </c>
      <c r="I38" s="13">
        <v>1488</v>
      </c>
      <c r="J38" s="13">
        <v>1613</v>
      </c>
      <c r="K38" s="13">
        <v>263</v>
      </c>
      <c r="L38" s="15">
        <f t="shared" si="1"/>
        <v>59.513329200247981</v>
      </c>
    </row>
    <row r="39" spans="1:12" x14ac:dyDescent="0.25">
      <c r="A39" s="13">
        <v>34</v>
      </c>
      <c r="B39" s="93" t="str">
        <f t="shared" si="0"/>
        <v>2008Klatovy</v>
      </c>
      <c r="C39" s="13">
        <v>2008</v>
      </c>
      <c r="D39" s="14" t="s">
        <v>37</v>
      </c>
      <c r="E39" s="14" t="s">
        <v>34</v>
      </c>
      <c r="F39" s="87">
        <v>109</v>
      </c>
      <c r="G39" s="13">
        <v>53</v>
      </c>
      <c r="H39" s="88">
        <v>239</v>
      </c>
      <c r="I39" s="13">
        <v>740</v>
      </c>
      <c r="J39" s="13">
        <v>711</v>
      </c>
      <c r="K39" s="13">
        <v>96</v>
      </c>
      <c r="L39" s="15">
        <f t="shared" si="1"/>
        <v>49.282700421940923</v>
      </c>
    </row>
    <row r="40" spans="1:12" x14ac:dyDescent="0.25">
      <c r="A40" s="13">
        <v>35</v>
      </c>
      <c r="B40" s="93" t="str">
        <f t="shared" si="0"/>
        <v>2008Plzeň-jih</v>
      </c>
      <c r="C40" s="13">
        <v>2008</v>
      </c>
      <c r="D40" s="14" t="s">
        <v>38</v>
      </c>
      <c r="E40" s="14" t="s">
        <v>34</v>
      </c>
      <c r="F40" s="87">
        <v>170</v>
      </c>
      <c r="G40" s="13">
        <v>83</v>
      </c>
      <c r="H40" s="88">
        <v>385</v>
      </c>
      <c r="I40" s="13">
        <v>421</v>
      </c>
      <c r="J40" s="13">
        <v>415</v>
      </c>
      <c r="K40" s="13">
        <v>63</v>
      </c>
      <c r="L40" s="15">
        <f t="shared" si="1"/>
        <v>55.409638554216869</v>
      </c>
    </row>
    <row r="41" spans="1:12" x14ac:dyDescent="0.25">
      <c r="A41" s="13">
        <v>36</v>
      </c>
      <c r="B41" s="93" t="str">
        <f t="shared" si="0"/>
        <v>2008Plzeň-Město</v>
      </c>
      <c r="C41" s="13">
        <v>2008</v>
      </c>
      <c r="D41" s="14" t="s">
        <v>135</v>
      </c>
      <c r="E41" s="14" t="s">
        <v>34</v>
      </c>
      <c r="F41" s="87">
        <v>316</v>
      </c>
      <c r="G41" s="13">
        <v>122</v>
      </c>
      <c r="H41" s="88">
        <v>950</v>
      </c>
      <c r="I41" s="13">
        <v>1962</v>
      </c>
      <c r="J41" s="13">
        <v>1963</v>
      </c>
      <c r="K41" s="13">
        <v>326</v>
      </c>
      <c r="L41" s="15">
        <f t="shared" si="1"/>
        <v>60.616403464085579</v>
      </c>
    </row>
    <row r="42" spans="1:12" x14ac:dyDescent="0.25">
      <c r="A42" s="13">
        <v>37</v>
      </c>
      <c r="B42" s="93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87">
        <v>308</v>
      </c>
      <c r="G42" s="13">
        <v>162</v>
      </c>
      <c r="H42" s="88">
        <v>791</v>
      </c>
      <c r="I42" s="13">
        <v>529</v>
      </c>
      <c r="J42" s="13">
        <v>553</v>
      </c>
      <c r="K42" s="13">
        <v>125</v>
      </c>
      <c r="L42" s="15">
        <f t="shared" si="1"/>
        <v>82.504520795660042</v>
      </c>
    </row>
    <row r="43" spans="1:12" x14ac:dyDescent="0.25">
      <c r="A43" s="13">
        <v>38</v>
      </c>
      <c r="B43" s="93" t="str">
        <f t="shared" si="0"/>
        <v>2008Rokycany</v>
      </c>
      <c r="C43" s="13">
        <v>2008</v>
      </c>
      <c r="D43" s="14" t="s">
        <v>40</v>
      </c>
      <c r="E43" s="14" t="s">
        <v>34</v>
      </c>
      <c r="F43" s="87">
        <v>220</v>
      </c>
      <c r="G43" s="13">
        <v>113</v>
      </c>
      <c r="H43" s="88">
        <v>549</v>
      </c>
      <c r="I43" s="13">
        <v>386</v>
      </c>
      <c r="J43" s="13">
        <v>398</v>
      </c>
      <c r="K43" s="13">
        <v>53</v>
      </c>
      <c r="L43" s="15">
        <f t="shared" si="1"/>
        <v>48.605527638190949</v>
      </c>
    </row>
    <row r="44" spans="1:12" x14ac:dyDescent="0.25">
      <c r="A44" s="13">
        <v>39</v>
      </c>
      <c r="B44" s="93" t="str">
        <f t="shared" si="0"/>
        <v>2008Sokolov</v>
      </c>
      <c r="C44" s="13">
        <v>2008</v>
      </c>
      <c r="D44" s="14" t="s">
        <v>41</v>
      </c>
      <c r="E44" s="14" t="s">
        <v>34</v>
      </c>
      <c r="F44" s="87">
        <v>179</v>
      </c>
      <c r="G44" s="13">
        <v>85</v>
      </c>
      <c r="H44" s="88">
        <v>450</v>
      </c>
      <c r="I44" s="13">
        <v>1592</v>
      </c>
      <c r="J44" s="13">
        <v>1612</v>
      </c>
      <c r="K44" s="13">
        <v>281</v>
      </c>
      <c r="L44" s="15">
        <f t="shared" si="1"/>
        <v>63.625930521091817</v>
      </c>
    </row>
    <row r="45" spans="1:12" x14ac:dyDescent="0.25">
      <c r="A45" s="13">
        <v>40</v>
      </c>
      <c r="B45" s="93" t="str">
        <f t="shared" si="0"/>
        <v>2008Tachov</v>
      </c>
      <c r="C45" s="13">
        <v>2008</v>
      </c>
      <c r="D45" s="14" t="s">
        <v>42</v>
      </c>
      <c r="E45" s="14" t="s">
        <v>34</v>
      </c>
      <c r="F45" s="87">
        <v>202</v>
      </c>
      <c r="G45" s="13">
        <v>85</v>
      </c>
      <c r="H45" s="88">
        <v>533</v>
      </c>
      <c r="I45" s="13">
        <v>782</v>
      </c>
      <c r="J45" s="13">
        <v>800</v>
      </c>
      <c r="K45" s="13">
        <v>107</v>
      </c>
      <c r="L45" s="15">
        <f t="shared" si="1"/>
        <v>48.818750000000001</v>
      </c>
    </row>
    <row r="46" spans="1:12" x14ac:dyDescent="0.25">
      <c r="A46" s="13">
        <v>41</v>
      </c>
      <c r="B46" s="93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87">
        <v>412</v>
      </c>
      <c r="G46" s="13">
        <v>292</v>
      </c>
      <c r="H46" s="88">
        <v>930</v>
      </c>
      <c r="I46" s="13">
        <v>1886</v>
      </c>
      <c r="J46" s="13">
        <v>2083</v>
      </c>
      <c r="K46" s="13">
        <v>966</v>
      </c>
      <c r="L46" s="15">
        <f t="shared" si="1"/>
        <v>169.27028324531926</v>
      </c>
    </row>
    <row r="47" spans="1:12" x14ac:dyDescent="0.25">
      <c r="A47" s="13">
        <v>42</v>
      </c>
      <c r="B47" s="93" t="str">
        <f t="shared" si="0"/>
        <v>2008Děčín</v>
      </c>
      <c r="C47" s="13">
        <v>2008</v>
      </c>
      <c r="D47" s="14" t="s">
        <v>45</v>
      </c>
      <c r="E47" s="14" t="s">
        <v>44</v>
      </c>
      <c r="F47" s="87">
        <v>553</v>
      </c>
      <c r="G47" s="13">
        <v>405</v>
      </c>
      <c r="H47" s="88">
        <v>1266</v>
      </c>
      <c r="I47" s="13">
        <v>2136</v>
      </c>
      <c r="J47" s="13">
        <v>2409</v>
      </c>
      <c r="K47" s="13">
        <v>802</v>
      </c>
      <c r="L47" s="15">
        <f t="shared" si="1"/>
        <v>121.51515151515152</v>
      </c>
    </row>
    <row r="48" spans="1:12" x14ac:dyDescent="0.25">
      <c r="A48" s="13">
        <v>43</v>
      </c>
      <c r="B48" s="93" t="str">
        <f t="shared" si="0"/>
        <v>2008Chomutov</v>
      </c>
      <c r="C48" s="13">
        <v>2008</v>
      </c>
      <c r="D48" s="14" t="s">
        <v>46</v>
      </c>
      <c r="E48" s="14" t="s">
        <v>44</v>
      </c>
      <c r="F48" s="87">
        <v>852</v>
      </c>
      <c r="G48" s="13">
        <v>832</v>
      </c>
      <c r="H48" s="88">
        <v>1694</v>
      </c>
      <c r="I48" s="13">
        <v>2055</v>
      </c>
      <c r="J48" s="13">
        <v>2177</v>
      </c>
      <c r="K48" s="13">
        <v>1920</v>
      </c>
      <c r="L48" s="15">
        <f t="shared" si="1"/>
        <v>321.91088654111167</v>
      </c>
    </row>
    <row r="49" spans="1:12" x14ac:dyDescent="0.25">
      <c r="A49" s="13">
        <v>44</v>
      </c>
      <c r="B49" s="93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87">
        <v>416</v>
      </c>
      <c r="G49" s="13">
        <v>148</v>
      </c>
      <c r="H49" s="88">
        <v>1142</v>
      </c>
      <c r="I49" s="13">
        <v>1069</v>
      </c>
      <c r="J49" s="13">
        <v>1024</v>
      </c>
      <c r="K49" s="13">
        <v>473</v>
      </c>
      <c r="L49" s="15">
        <f t="shared" si="1"/>
        <v>168.5986328125</v>
      </c>
    </row>
    <row r="50" spans="1:12" x14ac:dyDescent="0.25">
      <c r="A50" s="13">
        <v>45</v>
      </c>
      <c r="B50" s="93" t="str">
        <f t="shared" si="0"/>
        <v>2008Liberec</v>
      </c>
      <c r="C50" s="13">
        <v>2008</v>
      </c>
      <c r="D50" s="14" t="s">
        <v>48</v>
      </c>
      <c r="E50" s="14" t="s">
        <v>44</v>
      </c>
      <c r="F50" s="87">
        <v>553</v>
      </c>
      <c r="G50" s="13">
        <v>325</v>
      </c>
      <c r="H50" s="88">
        <v>1337</v>
      </c>
      <c r="I50" s="13">
        <v>2383</v>
      </c>
      <c r="J50" s="13">
        <v>2429</v>
      </c>
      <c r="K50" s="13">
        <v>1044</v>
      </c>
      <c r="L50" s="15">
        <f t="shared" si="1"/>
        <v>156.87937422807741</v>
      </c>
    </row>
    <row r="51" spans="1:12" x14ac:dyDescent="0.25">
      <c r="A51" s="13">
        <v>46</v>
      </c>
      <c r="B51" s="93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87">
        <v>420</v>
      </c>
      <c r="G51" s="13">
        <v>273</v>
      </c>
      <c r="H51" s="88">
        <v>1006</v>
      </c>
      <c r="I51" s="13">
        <v>1512</v>
      </c>
      <c r="J51" s="13">
        <v>1542</v>
      </c>
      <c r="K51" s="13">
        <v>792</v>
      </c>
      <c r="L51" s="15">
        <f t="shared" si="1"/>
        <v>187.47081712062254</v>
      </c>
    </row>
    <row r="52" spans="1:12" x14ac:dyDescent="0.25">
      <c r="A52" s="13">
        <v>47</v>
      </c>
      <c r="B52" s="93" t="str">
        <f t="shared" si="0"/>
        <v>2008Louny</v>
      </c>
      <c r="C52" s="13">
        <v>2008</v>
      </c>
      <c r="D52" s="14" t="s">
        <v>50</v>
      </c>
      <c r="E52" s="14" t="s">
        <v>44</v>
      </c>
      <c r="F52" s="87">
        <v>283</v>
      </c>
      <c r="G52" s="13">
        <v>141</v>
      </c>
      <c r="H52" s="88">
        <v>867</v>
      </c>
      <c r="I52" s="13">
        <v>1097</v>
      </c>
      <c r="J52" s="13">
        <v>1233</v>
      </c>
      <c r="K52" s="13">
        <v>334</v>
      </c>
      <c r="L52" s="15">
        <f t="shared" si="1"/>
        <v>98.872668288726672</v>
      </c>
    </row>
    <row r="53" spans="1:12" x14ac:dyDescent="0.25">
      <c r="A53" s="13">
        <v>48</v>
      </c>
      <c r="B53" s="93" t="str">
        <f t="shared" si="0"/>
        <v>2008Most</v>
      </c>
      <c r="C53" s="13">
        <v>2008</v>
      </c>
      <c r="D53" s="14" t="s">
        <v>51</v>
      </c>
      <c r="E53" s="14" t="s">
        <v>44</v>
      </c>
      <c r="F53" s="87">
        <v>425</v>
      </c>
      <c r="G53" s="13">
        <v>224</v>
      </c>
      <c r="H53" s="88">
        <v>902</v>
      </c>
      <c r="I53" s="13">
        <v>1752</v>
      </c>
      <c r="J53" s="13">
        <v>1819</v>
      </c>
      <c r="K53" s="13">
        <v>763</v>
      </c>
      <c r="L53" s="15">
        <f t="shared" si="1"/>
        <v>153.10335349092909</v>
      </c>
    </row>
    <row r="54" spans="1:12" x14ac:dyDescent="0.25">
      <c r="A54" s="13">
        <v>49</v>
      </c>
      <c r="B54" s="93" t="str">
        <f t="shared" si="0"/>
        <v>2008Teplice</v>
      </c>
      <c r="C54" s="13">
        <v>2008</v>
      </c>
      <c r="D54" s="14" t="s">
        <v>52</v>
      </c>
      <c r="E54" s="14" t="s">
        <v>44</v>
      </c>
      <c r="F54" s="87">
        <v>448</v>
      </c>
      <c r="G54" s="13">
        <v>187</v>
      </c>
      <c r="H54" s="88">
        <v>1033</v>
      </c>
      <c r="I54" s="13">
        <v>2297</v>
      </c>
      <c r="J54" s="13">
        <v>2200</v>
      </c>
      <c r="K54" s="13">
        <v>1265</v>
      </c>
      <c r="L54" s="15">
        <f t="shared" si="1"/>
        <v>209.87499999999997</v>
      </c>
    </row>
    <row r="55" spans="1:12" x14ac:dyDescent="0.25">
      <c r="A55" s="13">
        <v>50</v>
      </c>
      <c r="B55" s="93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87">
        <v>586</v>
      </c>
      <c r="G55" s="13">
        <v>295</v>
      </c>
      <c r="H55" s="88">
        <v>1473</v>
      </c>
      <c r="I55" s="13">
        <v>2062</v>
      </c>
      <c r="J55" s="13">
        <v>2249</v>
      </c>
      <c r="K55" s="13">
        <v>969</v>
      </c>
      <c r="L55" s="15">
        <f t="shared" si="1"/>
        <v>157.26322810137839</v>
      </c>
    </row>
    <row r="56" spans="1:12" x14ac:dyDescent="0.25">
      <c r="A56" s="13">
        <v>51</v>
      </c>
      <c r="B56" s="93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87">
        <v>145</v>
      </c>
      <c r="G56" s="13">
        <v>90</v>
      </c>
      <c r="H56" s="88">
        <v>265</v>
      </c>
      <c r="I56" s="13">
        <v>489</v>
      </c>
      <c r="J56" s="13">
        <v>503</v>
      </c>
      <c r="K56" s="13">
        <v>31</v>
      </c>
      <c r="L56" s="15">
        <f t="shared" si="1"/>
        <v>22.495029821073558</v>
      </c>
    </row>
    <row r="57" spans="1:12" x14ac:dyDescent="0.25">
      <c r="A57" s="13">
        <v>52</v>
      </c>
      <c r="B57" s="93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87">
        <v>145</v>
      </c>
      <c r="G57" s="13">
        <v>87</v>
      </c>
      <c r="H57" s="88">
        <v>304</v>
      </c>
      <c r="I57" s="13">
        <v>1143</v>
      </c>
      <c r="J57" s="13">
        <v>1167</v>
      </c>
      <c r="K57" s="13">
        <v>175</v>
      </c>
      <c r="L57" s="15">
        <f t="shared" si="1"/>
        <v>54.734361610968293</v>
      </c>
    </row>
    <row r="58" spans="1:12" x14ac:dyDescent="0.25">
      <c r="A58" s="13">
        <v>53</v>
      </c>
      <c r="B58" s="93" t="str">
        <f t="shared" si="0"/>
        <v>2008Chrudim</v>
      </c>
      <c r="C58" s="13">
        <v>2008</v>
      </c>
      <c r="D58" s="14" t="s">
        <v>57</v>
      </c>
      <c r="E58" s="14" t="s">
        <v>55</v>
      </c>
      <c r="F58" s="87">
        <v>107</v>
      </c>
      <c r="G58" s="13">
        <v>71</v>
      </c>
      <c r="H58" s="88">
        <v>221</v>
      </c>
      <c r="I58" s="13">
        <v>587</v>
      </c>
      <c r="J58" s="13">
        <v>586</v>
      </c>
      <c r="K58" s="13">
        <v>52</v>
      </c>
      <c r="L58" s="15">
        <f t="shared" si="1"/>
        <v>32.389078498293514</v>
      </c>
    </row>
    <row r="59" spans="1:12" x14ac:dyDescent="0.25">
      <c r="A59" s="13">
        <v>54</v>
      </c>
      <c r="B59" s="93" t="str">
        <f t="shared" si="0"/>
        <v>2008Jičín</v>
      </c>
      <c r="C59" s="13">
        <v>2008</v>
      </c>
      <c r="D59" s="14" t="s">
        <v>58</v>
      </c>
      <c r="E59" s="14" t="s">
        <v>55</v>
      </c>
      <c r="F59" s="87">
        <v>151</v>
      </c>
      <c r="G59" s="13">
        <v>68</v>
      </c>
      <c r="H59" s="88">
        <v>440</v>
      </c>
      <c r="I59" s="13">
        <v>578</v>
      </c>
      <c r="J59" s="13">
        <v>600</v>
      </c>
      <c r="K59" s="13">
        <v>40</v>
      </c>
      <c r="L59" s="15">
        <f t="shared" si="1"/>
        <v>24.333333333333332</v>
      </c>
    </row>
    <row r="60" spans="1:12" x14ac:dyDescent="0.25">
      <c r="A60" s="13">
        <v>55</v>
      </c>
      <c r="B60" s="93" t="str">
        <f t="shared" si="0"/>
        <v>2008Náchod</v>
      </c>
      <c r="C60" s="13">
        <v>2008</v>
      </c>
      <c r="D60" s="14" t="s">
        <v>59</v>
      </c>
      <c r="E60" s="14" t="s">
        <v>55</v>
      </c>
      <c r="F60" s="87">
        <v>124</v>
      </c>
      <c r="G60" s="13">
        <v>61</v>
      </c>
      <c r="H60" s="88">
        <v>319</v>
      </c>
      <c r="I60" s="13">
        <v>864</v>
      </c>
      <c r="J60" s="13">
        <v>871</v>
      </c>
      <c r="K60" s="13">
        <v>85</v>
      </c>
      <c r="L60" s="15">
        <f t="shared" si="1"/>
        <v>35.619977037887487</v>
      </c>
    </row>
    <row r="61" spans="1:12" x14ac:dyDescent="0.25">
      <c r="A61" s="13">
        <v>56</v>
      </c>
      <c r="B61" s="93" t="str">
        <f t="shared" si="0"/>
        <v>2008Pardubice</v>
      </c>
      <c r="C61" s="13">
        <v>2008</v>
      </c>
      <c r="D61" s="14" t="s">
        <v>60</v>
      </c>
      <c r="E61" s="14" t="s">
        <v>55</v>
      </c>
      <c r="F61" s="87">
        <v>179</v>
      </c>
      <c r="G61" s="13">
        <v>92</v>
      </c>
      <c r="H61" s="88">
        <v>509</v>
      </c>
      <c r="I61" s="13">
        <v>1445</v>
      </c>
      <c r="J61" s="13">
        <v>1420</v>
      </c>
      <c r="K61" s="13">
        <v>176</v>
      </c>
      <c r="L61" s="15">
        <f t="shared" si="1"/>
        <v>45.239436619718312</v>
      </c>
    </row>
    <row r="62" spans="1:12" x14ac:dyDescent="0.25">
      <c r="A62" s="13">
        <v>57</v>
      </c>
      <c r="B62" s="93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87">
        <v>221</v>
      </c>
      <c r="G62" s="13">
        <v>132</v>
      </c>
      <c r="H62" s="88">
        <v>556</v>
      </c>
      <c r="I62" s="13">
        <v>683</v>
      </c>
      <c r="J62" s="13">
        <v>664</v>
      </c>
      <c r="K62" s="13">
        <v>63</v>
      </c>
      <c r="L62" s="15">
        <f t="shared" si="1"/>
        <v>34.631024096385545</v>
      </c>
    </row>
    <row r="63" spans="1:12" x14ac:dyDescent="0.25">
      <c r="A63" s="13">
        <v>58</v>
      </c>
      <c r="B63" s="93" t="str">
        <f t="shared" si="0"/>
        <v>2008Semily</v>
      </c>
      <c r="C63" s="13">
        <v>2008</v>
      </c>
      <c r="D63" s="14" t="s">
        <v>62</v>
      </c>
      <c r="E63" s="14" t="s">
        <v>55</v>
      </c>
      <c r="F63" s="87">
        <v>78</v>
      </c>
      <c r="G63" s="13">
        <v>43</v>
      </c>
      <c r="H63" s="88">
        <v>173</v>
      </c>
      <c r="I63" s="13">
        <v>649</v>
      </c>
      <c r="J63" s="13">
        <v>638</v>
      </c>
      <c r="K63" s="13">
        <v>80</v>
      </c>
      <c r="L63" s="15">
        <f t="shared" si="1"/>
        <v>45.768025078369902</v>
      </c>
    </row>
    <row r="64" spans="1:12" x14ac:dyDescent="0.25">
      <c r="A64" s="13">
        <v>59</v>
      </c>
      <c r="B64" s="93" t="str">
        <f t="shared" si="0"/>
        <v>2008Svitavy</v>
      </c>
      <c r="C64" s="13">
        <v>2008</v>
      </c>
      <c r="D64" s="14" t="s">
        <v>63</v>
      </c>
      <c r="E64" s="14" t="s">
        <v>55</v>
      </c>
      <c r="F64" s="87">
        <v>82</v>
      </c>
      <c r="G64" s="13">
        <v>34</v>
      </c>
      <c r="H64" s="88">
        <v>196</v>
      </c>
      <c r="I64" s="13">
        <v>672</v>
      </c>
      <c r="J64" s="13">
        <v>677</v>
      </c>
      <c r="K64" s="13">
        <v>16</v>
      </c>
      <c r="L64" s="15">
        <f t="shared" si="1"/>
        <v>8.6262924667651415</v>
      </c>
    </row>
    <row r="65" spans="1:12" x14ac:dyDescent="0.25">
      <c r="A65" s="13">
        <v>60</v>
      </c>
      <c r="B65" s="93" t="str">
        <f t="shared" si="0"/>
        <v>2008Trutnov</v>
      </c>
      <c r="C65" s="13">
        <v>2008</v>
      </c>
      <c r="D65" s="14" t="s">
        <v>64</v>
      </c>
      <c r="E65" s="14" t="s">
        <v>55</v>
      </c>
      <c r="F65" s="87">
        <v>165</v>
      </c>
      <c r="G65" s="13">
        <v>52</v>
      </c>
      <c r="H65" s="88">
        <v>320</v>
      </c>
      <c r="I65" s="13">
        <v>1405</v>
      </c>
      <c r="J65" s="13">
        <v>1389</v>
      </c>
      <c r="K65" s="13">
        <v>130</v>
      </c>
      <c r="L65" s="15">
        <f t="shared" si="1"/>
        <v>34.161267098632109</v>
      </c>
    </row>
    <row r="66" spans="1:12" x14ac:dyDescent="0.25">
      <c r="A66" s="13">
        <v>61</v>
      </c>
      <c r="B66" s="93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87">
        <v>109</v>
      </c>
      <c r="G66" s="13">
        <v>54</v>
      </c>
      <c r="H66" s="88">
        <v>272</v>
      </c>
      <c r="I66" s="13">
        <v>795</v>
      </c>
      <c r="J66" s="13">
        <v>793</v>
      </c>
      <c r="K66" s="13">
        <v>81</v>
      </c>
      <c r="L66" s="15">
        <f t="shared" si="1"/>
        <v>37.282471626733923</v>
      </c>
    </row>
    <row r="67" spans="1:12" x14ac:dyDescent="0.25">
      <c r="A67" s="13">
        <v>62</v>
      </c>
      <c r="B67" s="93" t="str">
        <f t="shared" si="0"/>
        <v>2008Blansko</v>
      </c>
      <c r="C67" s="13">
        <v>2008</v>
      </c>
      <c r="D67" s="14" t="s">
        <v>66</v>
      </c>
      <c r="E67" s="14" t="s">
        <v>67</v>
      </c>
      <c r="F67" s="87">
        <v>118</v>
      </c>
      <c r="G67" s="13">
        <v>81</v>
      </c>
      <c r="H67" s="88">
        <v>266</v>
      </c>
      <c r="I67" s="13">
        <v>671</v>
      </c>
      <c r="J67" s="13">
        <v>708</v>
      </c>
      <c r="K67" s="13">
        <v>51</v>
      </c>
      <c r="L67" s="15">
        <f t="shared" si="1"/>
        <v>26.292372881355934</v>
      </c>
    </row>
    <row r="68" spans="1:12" x14ac:dyDescent="0.25">
      <c r="A68" s="13">
        <v>63</v>
      </c>
      <c r="B68" s="93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87">
        <v>182</v>
      </c>
      <c r="G68" s="13">
        <v>105</v>
      </c>
      <c r="H68" s="88">
        <v>398</v>
      </c>
      <c r="I68" s="13">
        <v>4893</v>
      </c>
      <c r="J68" s="13">
        <v>5099</v>
      </c>
      <c r="K68" s="13">
        <v>659</v>
      </c>
      <c r="L68" s="15">
        <f t="shared" si="1"/>
        <v>47.172975093155522</v>
      </c>
    </row>
    <row r="69" spans="1:12" x14ac:dyDescent="0.25">
      <c r="A69" s="13">
        <v>64</v>
      </c>
      <c r="B69" s="93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87">
        <v>247</v>
      </c>
      <c r="G69" s="13">
        <v>111</v>
      </c>
      <c r="H69" s="88">
        <v>563</v>
      </c>
      <c r="I69" s="13">
        <v>912</v>
      </c>
      <c r="J69" s="13">
        <v>902</v>
      </c>
      <c r="K69" s="13">
        <v>193</v>
      </c>
      <c r="L69" s="15">
        <f t="shared" si="1"/>
        <v>78.098669623059862</v>
      </c>
    </row>
    <row r="70" spans="1:12" x14ac:dyDescent="0.25">
      <c r="A70" s="13">
        <v>65</v>
      </c>
      <c r="B70" s="93" t="str">
        <f t="shared" si="0"/>
        <v>2008Břeclav</v>
      </c>
      <c r="C70" s="13">
        <v>2008</v>
      </c>
      <c r="D70" s="14" t="s">
        <v>70</v>
      </c>
      <c r="E70" s="14" t="s">
        <v>67</v>
      </c>
      <c r="F70" s="87">
        <v>286</v>
      </c>
      <c r="G70" s="13">
        <v>165</v>
      </c>
      <c r="H70" s="88">
        <v>684</v>
      </c>
      <c r="I70" s="13">
        <v>985</v>
      </c>
      <c r="J70" s="13">
        <v>1019</v>
      </c>
      <c r="K70" s="13">
        <v>147</v>
      </c>
      <c r="L70" s="15">
        <f t="shared" si="1"/>
        <v>52.654563297350343</v>
      </c>
    </row>
    <row r="71" spans="1:12" x14ac:dyDescent="0.25">
      <c r="A71" s="13">
        <v>66</v>
      </c>
      <c r="B71" s="93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87">
        <v>291</v>
      </c>
      <c r="G71" s="13">
        <v>167</v>
      </c>
      <c r="H71" s="88">
        <v>697</v>
      </c>
      <c r="I71" s="13">
        <v>1119</v>
      </c>
      <c r="J71" s="13">
        <v>1138</v>
      </c>
      <c r="K71" s="13">
        <v>166</v>
      </c>
      <c r="L71" s="15">
        <f t="shared" ref="L71:L134" si="3">K71/J71*365</f>
        <v>53.242530755711776</v>
      </c>
    </row>
    <row r="72" spans="1:12" x14ac:dyDescent="0.25">
      <c r="A72" s="13">
        <v>67</v>
      </c>
      <c r="B72" s="93" t="str">
        <f t="shared" si="2"/>
        <v>2008Jihlava</v>
      </c>
      <c r="C72" s="13">
        <v>2008</v>
      </c>
      <c r="D72" s="14" t="s">
        <v>72</v>
      </c>
      <c r="E72" s="14" t="s">
        <v>67</v>
      </c>
      <c r="F72" s="87">
        <v>191</v>
      </c>
      <c r="G72" s="13">
        <v>132</v>
      </c>
      <c r="H72" s="88">
        <v>416</v>
      </c>
      <c r="I72" s="13">
        <v>825</v>
      </c>
      <c r="J72" s="13">
        <v>855</v>
      </c>
      <c r="K72" s="13">
        <v>138</v>
      </c>
      <c r="L72" s="15">
        <f t="shared" si="3"/>
        <v>58.912280701754383</v>
      </c>
    </row>
    <row r="73" spans="1:12" x14ac:dyDescent="0.25">
      <c r="A73" s="13">
        <v>68</v>
      </c>
      <c r="B73" s="93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87">
        <v>244</v>
      </c>
      <c r="G73" s="13">
        <v>82</v>
      </c>
      <c r="H73" s="88">
        <v>710</v>
      </c>
      <c r="I73" s="13">
        <v>752</v>
      </c>
      <c r="J73" s="13">
        <v>791</v>
      </c>
      <c r="K73" s="13">
        <v>76</v>
      </c>
      <c r="L73" s="15">
        <f t="shared" si="3"/>
        <v>35.069532237673833</v>
      </c>
    </row>
    <row r="74" spans="1:12" x14ac:dyDescent="0.25">
      <c r="A74" s="13">
        <v>69</v>
      </c>
      <c r="B74" s="93" t="str">
        <f t="shared" si="2"/>
        <v>2008Prostějov</v>
      </c>
      <c r="C74" s="13">
        <v>2008</v>
      </c>
      <c r="D74" s="14" t="s">
        <v>74</v>
      </c>
      <c r="E74" s="14" t="s">
        <v>67</v>
      </c>
      <c r="F74" s="87">
        <v>520</v>
      </c>
      <c r="G74" s="13">
        <v>161</v>
      </c>
      <c r="H74" s="88">
        <v>1596</v>
      </c>
      <c r="I74" s="13">
        <v>812</v>
      </c>
      <c r="J74" s="13">
        <v>937</v>
      </c>
      <c r="K74" s="13">
        <v>192</v>
      </c>
      <c r="L74" s="15">
        <f t="shared" si="3"/>
        <v>74.791889007470644</v>
      </c>
    </row>
    <row r="75" spans="1:12" x14ac:dyDescent="0.25">
      <c r="A75" s="13">
        <v>70</v>
      </c>
      <c r="B75" s="93" t="str">
        <f t="shared" si="2"/>
        <v>2008Třebíč</v>
      </c>
      <c r="C75" s="13">
        <v>2008</v>
      </c>
      <c r="D75" s="14" t="s">
        <v>75</v>
      </c>
      <c r="E75" s="14" t="s">
        <v>67</v>
      </c>
      <c r="F75" s="87">
        <v>140</v>
      </c>
      <c r="G75" s="13">
        <v>66</v>
      </c>
      <c r="H75" s="88">
        <v>370</v>
      </c>
      <c r="I75" s="13">
        <v>687</v>
      </c>
      <c r="J75" s="13">
        <v>692</v>
      </c>
      <c r="K75" s="13">
        <v>32</v>
      </c>
      <c r="L75" s="15">
        <f t="shared" si="3"/>
        <v>16.878612716763005</v>
      </c>
    </row>
    <row r="76" spans="1:12" x14ac:dyDescent="0.25">
      <c r="A76" s="13">
        <v>71</v>
      </c>
      <c r="B76" s="93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87">
        <v>383</v>
      </c>
      <c r="G76" s="13">
        <v>159</v>
      </c>
      <c r="H76" s="88">
        <v>1118</v>
      </c>
      <c r="I76" s="13">
        <v>1049</v>
      </c>
      <c r="J76" s="13">
        <v>1168</v>
      </c>
      <c r="K76" s="13">
        <v>189</v>
      </c>
      <c r="L76" s="15">
        <f t="shared" si="3"/>
        <v>59.0625</v>
      </c>
    </row>
    <row r="77" spans="1:12" x14ac:dyDescent="0.25">
      <c r="A77" s="13">
        <v>72</v>
      </c>
      <c r="B77" s="93" t="str">
        <f t="shared" si="2"/>
        <v>2008Vyškov</v>
      </c>
      <c r="C77" s="13">
        <v>2008</v>
      </c>
      <c r="D77" s="14" t="s">
        <v>77</v>
      </c>
      <c r="E77" s="14" t="s">
        <v>67</v>
      </c>
      <c r="F77" s="87">
        <v>244</v>
      </c>
      <c r="G77" s="13">
        <v>152</v>
      </c>
      <c r="H77" s="88">
        <v>571</v>
      </c>
      <c r="I77" s="13">
        <v>536</v>
      </c>
      <c r="J77" s="13">
        <v>571</v>
      </c>
      <c r="K77" s="13">
        <v>54</v>
      </c>
      <c r="L77" s="15">
        <f t="shared" si="3"/>
        <v>34.518388791593694</v>
      </c>
    </row>
    <row r="78" spans="1:12" x14ac:dyDescent="0.25">
      <c r="A78" s="13">
        <v>73</v>
      </c>
      <c r="B78" s="93" t="str">
        <f t="shared" si="2"/>
        <v>2008Zlín</v>
      </c>
      <c r="C78" s="13">
        <v>2008</v>
      </c>
      <c r="D78" s="14" t="s">
        <v>78</v>
      </c>
      <c r="E78" s="14" t="s">
        <v>67</v>
      </c>
      <c r="F78" s="87">
        <v>386</v>
      </c>
      <c r="G78" s="13">
        <v>175</v>
      </c>
      <c r="H78" s="88">
        <v>998</v>
      </c>
      <c r="I78" s="13">
        <v>1310</v>
      </c>
      <c r="J78" s="13">
        <v>1441</v>
      </c>
      <c r="K78" s="13">
        <v>217</v>
      </c>
      <c r="L78" s="15">
        <f t="shared" si="3"/>
        <v>54.96530187369882</v>
      </c>
    </row>
    <row r="79" spans="1:12" x14ac:dyDescent="0.25">
      <c r="A79" s="13">
        <v>74</v>
      </c>
      <c r="B79" s="93" t="str">
        <f t="shared" si="2"/>
        <v>2008Znojmo</v>
      </c>
      <c r="C79" s="13">
        <v>2008</v>
      </c>
      <c r="D79" s="14" t="s">
        <v>79</v>
      </c>
      <c r="E79" s="14" t="s">
        <v>67</v>
      </c>
      <c r="F79" s="87">
        <v>254</v>
      </c>
      <c r="G79" s="13">
        <v>79</v>
      </c>
      <c r="H79" s="88">
        <v>909</v>
      </c>
      <c r="I79" s="13">
        <v>1022</v>
      </c>
      <c r="J79" s="13">
        <v>1056</v>
      </c>
      <c r="K79" s="13">
        <v>128</v>
      </c>
      <c r="L79" s="15">
        <f t="shared" si="3"/>
        <v>44.242424242424242</v>
      </c>
    </row>
    <row r="80" spans="1:12" x14ac:dyDescent="0.25">
      <c r="A80" s="13">
        <v>75</v>
      </c>
      <c r="B80" s="93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87">
        <v>251</v>
      </c>
      <c r="G80" s="13">
        <v>151</v>
      </c>
      <c r="H80" s="88">
        <v>532</v>
      </c>
      <c r="I80" s="13">
        <v>591</v>
      </c>
      <c r="J80" s="13">
        <v>605</v>
      </c>
      <c r="K80" s="13">
        <v>80</v>
      </c>
      <c r="L80" s="15">
        <f t="shared" si="3"/>
        <v>48.264462809917354</v>
      </c>
    </row>
    <row r="81" spans="1:12" x14ac:dyDescent="0.25">
      <c r="A81" s="13">
        <v>76</v>
      </c>
      <c r="B81" s="93" t="str">
        <f t="shared" si="2"/>
        <v>2008Bruntál</v>
      </c>
      <c r="C81" s="13">
        <v>2008</v>
      </c>
      <c r="D81" s="14" t="s">
        <v>81</v>
      </c>
      <c r="E81" s="14" t="s">
        <v>82</v>
      </c>
      <c r="F81" s="87">
        <v>217</v>
      </c>
      <c r="G81" s="13">
        <v>106</v>
      </c>
      <c r="H81" s="88">
        <v>551</v>
      </c>
      <c r="I81" s="13">
        <v>1163</v>
      </c>
      <c r="J81" s="13">
        <v>1114</v>
      </c>
      <c r="K81" s="13">
        <v>304</v>
      </c>
      <c r="L81" s="15">
        <f t="shared" si="3"/>
        <v>99.60502692998206</v>
      </c>
    </row>
    <row r="82" spans="1:12" x14ac:dyDescent="0.25">
      <c r="A82" s="13">
        <v>77</v>
      </c>
      <c r="B82" s="93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87">
        <v>163</v>
      </c>
      <c r="G82" s="13">
        <v>89</v>
      </c>
      <c r="H82" s="88">
        <v>437</v>
      </c>
      <c r="I82" s="13">
        <v>1584</v>
      </c>
      <c r="J82" s="13">
        <v>1657</v>
      </c>
      <c r="K82" s="13">
        <v>200</v>
      </c>
      <c r="L82" s="15">
        <f t="shared" si="3"/>
        <v>44.055522027761015</v>
      </c>
    </row>
    <row r="83" spans="1:12" x14ac:dyDescent="0.25">
      <c r="A83" s="13">
        <v>78</v>
      </c>
      <c r="B83" s="93" t="str">
        <f t="shared" si="2"/>
        <v>2008Jeseník</v>
      </c>
      <c r="C83" s="13">
        <v>2008</v>
      </c>
      <c r="D83" s="14" t="s">
        <v>84</v>
      </c>
      <c r="E83" s="14" t="s">
        <v>82</v>
      </c>
      <c r="F83" s="87">
        <v>178</v>
      </c>
      <c r="G83" s="13">
        <v>63</v>
      </c>
      <c r="H83" s="88">
        <v>522</v>
      </c>
      <c r="I83" s="13">
        <v>396</v>
      </c>
      <c r="J83" s="13">
        <v>380</v>
      </c>
      <c r="K83" s="13">
        <v>52</v>
      </c>
      <c r="L83" s="15">
        <f t="shared" si="3"/>
        <v>49.947368421052637</v>
      </c>
    </row>
    <row r="84" spans="1:12" x14ac:dyDescent="0.25">
      <c r="A84" s="13">
        <v>79</v>
      </c>
      <c r="B84" s="93" t="str">
        <f t="shared" si="2"/>
        <v>2008Karviná</v>
      </c>
      <c r="C84" s="13">
        <v>2008</v>
      </c>
      <c r="D84" s="14" t="s">
        <v>85</v>
      </c>
      <c r="E84" s="14" t="s">
        <v>82</v>
      </c>
      <c r="F84" s="87">
        <v>151</v>
      </c>
      <c r="G84" s="13">
        <v>76</v>
      </c>
      <c r="H84" s="88">
        <v>380</v>
      </c>
      <c r="I84" s="13">
        <v>2836</v>
      </c>
      <c r="J84" s="13">
        <v>2855</v>
      </c>
      <c r="K84" s="13">
        <v>470</v>
      </c>
      <c r="L84" s="15">
        <f t="shared" si="3"/>
        <v>60.087565674255686</v>
      </c>
    </row>
    <row r="85" spans="1:12" x14ac:dyDescent="0.25">
      <c r="A85" s="13">
        <v>80</v>
      </c>
      <c r="B85" s="93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87">
        <v>187</v>
      </c>
      <c r="G85" s="13">
        <v>94</v>
      </c>
      <c r="H85" s="88">
        <v>456</v>
      </c>
      <c r="I85" s="13">
        <v>1264</v>
      </c>
      <c r="J85" s="13">
        <v>1296</v>
      </c>
      <c r="K85" s="13">
        <v>171</v>
      </c>
      <c r="L85" s="15">
        <f t="shared" si="3"/>
        <v>48.159722222222221</v>
      </c>
    </row>
    <row r="86" spans="1:12" x14ac:dyDescent="0.25">
      <c r="A86" s="13">
        <v>81</v>
      </c>
      <c r="B86" s="93" t="str">
        <f t="shared" si="2"/>
        <v>2008Olomouc</v>
      </c>
      <c r="C86" s="13">
        <v>2008</v>
      </c>
      <c r="D86" s="14" t="s">
        <v>87</v>
      </c>
      <c r="E86" s="14" t="s">
        <v>82</v>
      </c>
      <c r="F86" s="87">
        <v>181</v>
      </c>
      <c r="G86" s="13">
        <v>87</v>
      </c>
      <c r="H86" s="88">
        <v>474</v>
      </c>
      <c r="I86" s="13">
        <v>2167</v>
      </c>
      <c r="J86" s="13">
        <v>2169</v>
      </c>
      <c r="K86" s="13">
        <v>309</v>
      </c>
      <c r="L86" s="15">
        <f t="shared" si="3"/>
        <v>51.998616874135543</v>
      </c>
    </row>
    <row r="87" spans="1:12" x14ac:dyDescent="0.25">
      <c r="A87" s="13">
        <v>82</v>
      </c>
      <c r="B87" s="93" t="str">
        <f t="shared" si="2"/>
        <v>2008Opava</v>
      </c>
      <c r="C87" s="13">
        <v>2008</v>
      </c>
      <c r="D87" s="14" t="s">
        <v>88</v>
      </c>
      <c r="E87" s="14" t="s">
        <v>82</v>
      </c>
      <c r="F87" s="87">
        <v>260</v>
      </c>
      <c r="G87" s="13">
        <v>120</v>
      </c>
      <c r="H87" s="88">
        <v>664</v>
      </c>
      <c r="I87" s="13">
        <v>1178</v>
      </c>
      <c r="J87" s="13">
        <v>1222</v>
      </c>
      <c r="K87" s="13">
        <v>182</v>
      </c>
      <c r="L87" s="15">
        <f t="shared" si="3"/>
        <v>54.361702127659569</v>
      </c>
    </row>
    <row r="88" spans="1:12" x14ac:dyDescent="0.25">
      <c r="A88" s="13">
        <v>83</v>
      </c>
      <c r="B88" s="93" t="str">
        <f t="shared" si="2"/>
        <v>2008Ostrava</v>
      </c>
      <c r="C88" s="13">
        <v>2008</v>
      </c>
      <c r="D88" s="14" t="s">
        <v>89</v>
      </c>
      <c r="E88" s="14" t="s">
        <v>82</v>
      </c>
      <c r="F88" s="87">
        <v>290</v>
      </c>
      <c r="G88" s="13">
        <v>131</v>
      </c>
      <c r="H88" s="88">
        <v>802</v>
      </c>
      <c r="I88" s="13">
        <v>4296</v>
      </c>
      <c r="J88" s="13">
        <v>4324</v>
      </c>
      <c r="K88" s="13">
        <v>882</v>
      </c>
      <c r="L88" s="15">
        <f t="shared" si="3"/>
        <v>74.451896392229415</v>
      </c>
    </row>
    <row r="89" spans="1:12" x14ac:dyDescent="0.25">
      <c r="A89" s="13">
        <v>84</v>
      </c>
      <c r="B89" s="93" t="str">
        <f t="shared" si="2"/>
        <v>2008Přerov</v>
      </c>
      <c r="C89" s="13">
        <v>2008</v>
      </c>
      <c r="D89" s="14" t="s">
        <v>90</v>
      </c>
      <c r="E89" s="14" t="s">
        <v>82</v>
      </c>
      <c r="F89" s="87">
        <v>221</v>
      </c>
      <c r="G89" s="13">
        <v>123</v>
      </c>
      <c r="H89" s="88">
        <v>504</v>
      </c>
      <c r="I89" s="13">
        <v>1223</v>
      </c>
      <c r="J89" s="13">
        <v>1249</v>
      </c>
      <c r="K89" s="13">
        <v>162</v>
      </c>
      <c r="L89" s="15">
        <f t="shared" si="3"/>
        <v>47.341873498799032</v>
      </c>
    </row>
    <row r="90" spans="1:12" x14ac:dyDescent="0.25">
      <c r="A90" s="13">
        <v>85</v>
      </c>
      <c r="B90" s="93" t="str">
        <f t="shared" si="2"/>
        <v>2008Šumperk</v>
      </c>
      <c r="C90" s="13">
        <v>2008</v>
      </c>
      <c r="D90" s="14" t="s">
        <v>91</v>
      </c>
      <c r="E90" s="14" t="s">
        <v>82</v>
      </c>
      <c r="F90" s="87">
        <v>125</v>
      </c>
      <c r="G90" s="13">
        <v>69</v>
      </c>
      <c r="H90" s="88">
        <v>257</v>
      </c>
      <c r="I90" s="13">
        <v>1098</v>
      </c>
      <c r="J90" s="13">
        <v>1064</v>
      </c>
      <c r="K90" s="13">
        <v>146</v>
      </c>
      <c r="L90" s="15">
        <f t="shared" si="3"/>
        <v>50.084586466165419</v>
      </c>
    </row>
    <row r="91" spans="1:12" x14ac:dyDescent="0.25">
      <c r="A91" s="13">
        <v>86</v>
      </c>
      <c r="B91" s="93" t="str">
        <f t="shared" si="2"/>
        <v>2008Vsetín</v>
      </c>
      <c r="C91" s="13">
        <v>2008</v>
      </c>
      <c r="D91" s="14" t="s">
        <v>92</v>
      </c>
      <c r="E91" s="14" t="s">
        <v>82</v>
      </c>
      <c r="F91" s="87">
        <v>197</v>
      </c>
      <c r="G91" s="13">
        <v>104</v>
      </c>
      <c r="H91" s="88">
        <v>459</v>
      </c>
      <c r="I91" s="13">
        <v>1124</v>
      </c>
      <c r="J91" s="13">
        <v>1128</v>
      </c>
      <c r="K91" s="13">
        <v>161</v>
      </c>
      <c r="L91" s="15">
        <f t="shared" si="3"/>
        <v>52.096631205673759</v>
      </c>
    </row>
    <row r="92" spans="1:12" x14ac:dyDescent="0.25">
      <c r="A92" s="13">
        <v>1</v>
      </c>
      <c r="B92" s="93" t="str">
        <f t="shared" si="2"/>
        <v>2009Praha 1</v>
      </c>
      <c r="C92" s="13">
        <v>2009</v>
      </c>
      <c r="D92" s="14" t="s">
        <v>2</v>
      </c>
      <c r="E92" s="14" t="s">
        <v>3</v>
      </c>
      <c r="F92" s="87">
        <v>189</v>
      </c>
      <c r="G92" s="13">
        <v>90</v>
      </c>
      <c r="H92" s="88">
        <v>458</v>
      </c>
      <c r="I92" s="13">
        <v>1380</v>
      </c>
      <c r="J92" s="13">
        <v>1418</v>
      </c>
      <c r="K92" s="13">
        <v>241</v>
      </c>
      <c r="L92" s="15">
        <f t="shared" si="3"/>
        <v>62.034555712270809</v>
      </c>
    </row>
    <row r="93" spans="1:12" x14ac:dyDescent="0.25">
      <c r="A93" s="13">
        <v>2</v>
      </c>
      <c r="B93" s="93" t="str">
        <f t="shared" si="2"/>
        <v>2009Praha 2</v>
      </c>
      <c r="C93" s="13">
        <v>2009</v>
      </c>
      <c r="D93" s="14" t="s">
        <v>4</v>
      </c>
      <c r="E93" s="14" t="s">
        <v>3</v>
      </c>
      <c r="F93" s="87">
        <v>179</v>
      </c>
      <c r="G93" s="13">
        <v>90</v>
      </c>
      <c r="H93" s="88">
        <v>508</v>
      </c>
      <c r="I93" s="13">
        <v>3815</v>
      </c>
      <c r="J93" s="13">
        <v>3843</v>
      </c>
      <c r="K93" s="13">
        <v>284</v>
      </c>
      <c r="L93" s="15">
        <f t="shared" si="3"/>
        <v>26.973718449128288</v>
      </c>
    </row>
    <row r="94" spans="1:12" x14ac:dyDescent="0.25">
      <c r="A94" s="13">
        <v>3</v>
      </c>
      <c r="B94" s="93" t="str">
        <f t="shared" si="2"/>
        <v>2009Praha 3</v>
      </c>
      <c r="C94" s="13">
        <v>2009</v>
      </c>
      <c r="D94" s="14" t="s">
        <v>5</v>
      </c>
      <c r="E94" s="14" t="s">
        <v>3</v>
      </c>
      <c r="F94" s="87">
        <v>195</v>
      </c>
      <c r="G94" s="13">
        <v>104</v>
      </c>
      <c r="H94" s="88">
        <v>432</v>
      </c>
      <c r="I94" s="13">
        <v>686</v>
      </c>
      <c r="J94" s="13">
        <v>710</v>
      </c>
      <c r="K94" s="13">
        <v>59</v>
      </c>
      <c r="L94" s="15">
        <f t="shared" si="3"/>
        <v>30.330985915492956</v>
      </c>
    </row>
    <row r="95" spans="1:12" x14ac:dyDescent="0.25">
      <c r="A95" s="13">
        <v>4</v>
      </c>
      <c r="B95" s="93" t="str">
        <f t="shared" si="2"/>
        <v>2009Praha 4</v>
      </c>
      <c r="C95" s="13">
        <v>2009</v>
      </c>
      <c r="D95" s="14" t="s">
        <v>6</v>
      </c>
      <c r="E95" s="14" t="s">
        <v>3</v>
      </c>
      <c r="F95" s="87">
        <v>182</v>
      </c>
      <c r="G95" s="13">
        <v>79</v>
      </c>
      <c r="H95" s="88">
        <v>507</v>
      </c>
      <c r="I95" s="13">
        <v>1554</v>
      </c>
      <c r="J95" s="13">
        <v>1527</v>
      </c>
      <c r="K95" s="13">
        <v>134</v>
      </c>
      <c r="L95" s="15">
        <f t="shared" si="3"/>
        <v>32.030124426981004</v>
      </c>
    </row>
    <row r="96" spans="1:12" x14ac:dyDescent="0.25">
      <c r="A96" s="13">
        <v>5</v>
      </c>
      <c r="B96" s="93" t="str">
        <f t="shared" si="2"/>
        <v>2009Praha 5</v>
      </c>
      <c r="C96" s="13">
        <v>2009</v>
      </c>
      <c r="D96" s="14" t="s">
        <v>7</v>
      </c>
      <c r="E96" s="14" t="s">
        <v>3</v>
      </c>
      <c r="F96" s="87">
        <v>135</v>
      </c>
      <c r="G96" s="13">
        <v>55</v>
      </c>
      <c r="H96" s="88">
        <v>356</v>
      </c>
      <c r="I96" s="13">
        <v>1278</v>
      </c>
      <c r="J96" s="13">
        <v>1347</v>
      </c>
      <c r="K96" s="13">
        <v>112</v>
      </c>
      <c r="L96" s="15">
        <f t="shared" si="3"/>
        <v>30.34892353377877</v>
      </c>
    </row>
    <row r="97" spans="1:12" x14ac:dyDescent="0.25">
      <c r="A97" s="13">
        <v>6</v>
      </c>
      <c r="B97" s="93" t="str">
        <f t="shared" si="2"/>
        <v>2009Praha 6</v>
      </c>
      <c r="C97" s="13">
        <v>2009</v>
      </c>
      <c r="D97" s="14" t="s">
        <v>8</v>
      </c>
      <c r="E97" s="14" t="s">
        <v>3</v>
      </c>
      <c r="F97" s="87">
        <v>297</v>
      </c>
      <c r="G97" s="13">
        <v>195</v>
      </c>
      <c r="H97" s="88">
        <v>766</v>
      </c>
      <c r="I97" s="13">
        <v>657</v>
      </c>
      <c r="J97" s="13">
        <v>671</v>
      </c>
      <c r="K97" s="13">
        <v>95</v>
      </c>
      <c r="L97" s="15">
        <f t="shared" si="3"/>
        <v>51.676602086438152</v>
      </c>
    </row>
    <row r="98" spans="1:12" x14ac:dyDescent="0.25">
      <c r="A98" s="13">
        <v>7</v>
      </c>
      <c r="B98" s="93" t="str">
        <f t="shared" si="2"/>
        <v>2009Praha 7</v>
      </c>
      <c r="C98" s="13">
        <v>2009</v>
      </c>
      <c r="D98" s="14" t="s">
        <v>9</v>
      </c>
      <c r="E98" s="14" t="s">
        <v>3</v>
      </c>
      <c r="F98" s="87">
        <v>239</v>
      </c>
      <c r="G98" s="13">
        <v>125</v>
      </c>
      <c r="H98" s="88">
        <v>788</v>
      </c>
      <c r="I98" s="13">
        <v>703</v>
      </c>
      <c r="J98" s="13">
        <v>665</v>
      </c>
      <c r="K98" s="13">
        <v>199</v>
      </c>
      <c r="L98" s="15">
        <f t="shared" si="3"/>
        <v>109.22556390977444</v>
      </c>
    </row>
    <row r="99" spans="1:12" x14ac:dyDescent="0.25">
      <c r="A99" s="13">
        <v>8</v>
      </c>
      <c r="B99" s="93" t="str">
        <f t="shared" si="2"/>
        <v>2009Praha 8</v>
      </c>
      <c r="C99" s="13">
        <v>2009</v>
      </c>
      <c r="D99" s="14" t="s">
        <v>10</v>
      </c>
      <c r="E99" s="14" t="s">
        <v>3</v>
      </c>
      <c r="F99" s="87">
        <v>220</v>
      </c>
      <c r="G99" s="13">
        <v>97</v>
      </c>
      <c r="H99" s="88">
        <v>550</v>
      </c>
      <c r="I99" s="13">
        <v>932</v>
      </c>
      <c r="J99" s="13">
        <v>979</v>
      </c>
      <c r="K99" s="13">
        <v>114</v>
      </c>
      <c r="L99" s="15">
        <f t="shared" si="3"/>
        <v>42.50255362614913</v>
      </c>
    </row>
    <row r="100" spans="1:12" x14ac:dyDescent="0.25">
      <c r="A100" s="13">
        <v>9</v>
      </c>
      <c r="B100" s="93" t="str">
        <f t="shared" si="2"/>
        <v>2009Praha 9</v>
      </c>
      <c r="C100" s="13">
        <v>2009</v>
      </c>
      <c r="D100" s="14" t="s">
        <v>11</v>
      </c>
      <c r="E100" s="14" t="s">
        <v>3</v>
      </c>
      <c r="F100" s="87">
        <v>146</v>
      </c>
      <c r="G100" s="13">
        <v>64</v>
      </c>
      <c r="H100" s="88">
        <v>343</v>
      </c>
      <c r="I100" s="13">
        <v>1162</v>
      </c>
      <c r="J100" s="13">
        <v>1120</v>
      </c>
      <c r="K100" s="13">
        <v>130</v>
      </c>
      <c r="L100" s="15">
        <f t="shared" si="3"/>
        <v>42.366071428571431</v>
      </c>
    </row>
    <row r="101" spans="1:12" x14ac:dyDescent="0.25">
      <c r="A101" s="13">
        <v>10</v>
      </c>
      <c r="B101" s="93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87">
        <v>186</v>
      </c>
      <c r="G101" s="13">
        <v>98</v>
      </c>
      <c r="H101" s="88">
        <v>428</v>
      </c>
      <c r="I101" s="13">
        <v>1254</v>
      </c>
      <c r="J101" s="13">
        <v>1203</v>
      </c>
      <c r="K101" s="13">
        <v>190</v>
      </c>
      <c r="L101" s="15">
        <f t="shared" si="3"/>
        <v>57.647547797173736</v>
      </c>
    </row>
    <row r="102" spans="1:12" x14ac:dyDescent="0.25">
      <c r="A102" s="13">
        <v>11</v>
      </c>
      <c r="B102" s="93" t="str">
        <f t="shared" si="2"/>
        <v>2009Beroun</v>
      </c>
      <c r="C102" s="13">
        <v>2009</v>
      </c>
      <c r="D102" s="14" t="s">
        <v>13</v>
      </c>
      <c r="E102" s="14" t="s">
        <v>14</v>
      </c>
      <c r="F102" s="87">
        <v>165</v>
      </c>
      <c r="G102" s="13">
        <v>79</v>
      </c>
      <c r="H102" s="88">
        <v>449</v>
      </c>
      <c r="I102" s="13">
        <v>929</v>
      </c>
      <c r="J102" s="13">
        <v>897</v>
      </c>
      <c r="K102" s="13">
        <v>101</v>
      </c>
      <c r="L102" s="15">
        <f t="shared" si="3"/>
        <v>41.098104793756967</v>
      </c>
    </row>
    <row r="103" spans="1:12" x14ac:dyDescent="0.25">
      <c r="A103" s="13">
        <v>12</v>
      </c>
      <c r="B103" s="93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87">
        <v>119</v>
      </c>
      <c r="G103" s="13">
        <v>66</v>
      </c>
      <c r="H103" s="88">
        <v>293</v>
      </c>
      <c r="I103" s="13">
        <v>837</v>
      </c>
      <c r="J103" s="13">
        <v>823</v>
      </c>
      <c r="K103" s="13">
        <v>84</v>
      </c>
      <c r="L103" s="15">
        <f t="shared" si="3"/>
        <v>37.253948967193196</v>
      </c>
    </row>
    <row r="104" spans="1:12" x14ac:dyDescent="0.25">
      <c r="A104" s="13">
        <v>13</v>
      </c>
      <c r="B104" s="93" t="str">
        <f t="shared" si="2"/>
        <v>2009Kladno</v>
      </c>
      <c r="C104" s="13">
        <v>2009</v>
      </c>
      <c r="D104" s="14" t="s">
        <v>16</v>
      </c>
      <c r="E104" s="14" t="s">
        <v>14</v>
      </c>
      <c r="F104" s="87">
        <v>159</v>
      </c>
      <c r="G104" s="13">
        <v>83</v>
      </c>
      <c r="H104" s="88">
        <v>364</v>
      </c>
      <c r="I104" s="13">
        <v>1717</v>
      </c>
      <c r="J104" s="13">
        <v>1734</v>
      </c>
      <c r="K104" s="13">
        <v>162</v>
      </c>
      <c r="L104" s="15">
        <f t="shared" si="3"/>
        <v>34.100346020761243</v>
      </c>
    </row>
    <row r="105" spans="1:12" x14ac:dyDescent="0.25">
      <c r="A105" s="13">
        <v>14</v>
      </c>
      <c r="B105" s="93" t="str">
        <f t="shared" si="2"/>
        <v>2009Kolín</v>
      </c>
      <c r="C105" s="13">
        <v>2009</v>
      </c>
      <c r="D105" s="14" t="s">
        <v>17</v>
      </c>
      <c r="E105" s="14" t="s">
        <v>14</v>
      </c>
      <c r="F105" s="87">
        <v>139</v>
      </c>
      <c r="G105" s="13">
        <v>77</v>
      </c>
      <c r="H105" s="88">
        <v>334</v>
      </c>
      <c r="I105" s="13">
        <v>1159</v>
      </c>
      <c r="J105" s="13">
        <v>1210</v>
      </c>
      <c r="K105" s="13">
        <v>85</v>
      </c>
      <c r="L105" s="15">
        <f t="shared" si="3"/>
        <v>25.640495867768596</v>
      </c>
    </row>
    <row r="106" spans="1:12" x14ac:dyDescent="0.25">
      <c r="A106" s="13">
        <v>15</v>
      </c>
      <c r="B106" s="93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87">
        <v>161</v>
      </c>
      <c r="G106" s="13">
        <v>64</v>
      </c>
      <c r="H106" s="88">
        <v>441</v>
      </c>
      <c r="I106" s="13">
        <v>703</v>
      </c>
      <c r="J106" s="13">
        <v>742</v>
      </c>
      <c r="K106" s="13">
        <v>37</v>
      </c>
      <c r="L106" s="15">
        <f t="shared" si="3"/>
        <v>18.200808625336929</v>
      </c>
    </row>
    <row r="107" spans="1:12" x14ac:dyDescent="0.25">
      <c r="A107" s="13">
        <v>16</v>
      </c>
      <c r="B107" s="93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87">
        <v>118</v>
      </c>
      <c r="G107" s="13">
        <v>53</v>
      </c>
      <c r="H107" s="88">
        <v>257</v>
      </c>
      <c r="I107" s="13">
        <v>1328</v>
      </c>
      <c r="J107" s="13">
        <v>1301</v>
      </c>
      <c r="K107" s="13">
        <v>139</v>
      </c>
      <c r="L107" s="15">
        <f t="shared" si="3"/>
        <v>38.996925441967718</v>
      </c>
    </row>
    <row r="108" spans="1:12" x14ac:dyDescent="0.25">
      <c r="A108" s="13">
        <v>17</v>
      </c>
      <c r="B108" s="93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87">
        <v>112</v>
      </c>
      <c r="G108" s="13">
        <v>56</v>
      </c>
      <c r="H108" s="88">
        <v>218</v>
      </c>
      <c r="I108" s="13">
        <v>1368</v>
      </c>
      <c r="J108" s="13">
        <v>1373</v>
      </c>
      <c r="K108" s="13">
        <v>84</v>
      </c>
      <c r="L108" s="15">
        <f t="shared" si="3"/>
        <v>22.330662782228696</v>
      </c>
    </row>
    <row r="109" spans="1:12" x14ac:dyDescent="0.25">
      <c r="A109" s="13">
        <v>18</v>
      </c>
      <c r="B109" s="93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87">
        <v>103</v>
      </c>
      <c r="G109" s="13">
        <v>59</v>
      </c>
      <c r="H109" s="88">
        <v>210</v>
      </c>
      <c r="I109" s="13">
        <v>1075</v>
      </c>
      <c r="J109" s="13">
        <v>1089</v>
      </c>
      <c r="K109" s="13">
        <v>86</v>
      </c>
      <c r="L109" s="15">
        <f t="shared" si="3"/>
        <v>28.82460973370064</v>
      </c>
    </row>
    <row r="110" spans="1:12" x14ac:dyDescent="0.25">
      <c r="A110" s="13">
        <v>19</v>
      </c>
      <c r="B110" s="93" t="str">
        <f t="shared" si="2"/>
        <v>2009Praha-Východ</v>
      </c>
      <c r="C110" s="13">
        <v>2009</v>
      </c>
      <c r="D110" s="14" t="s">
        <v>133</v>
      </c>
      <c r="E110" s="14" t="s">
        <v>14</v>
      </c>
      <c r="F110" s="87">
        <v>232</v>
      </c>
      <c r="G110" s="13">
        <v>113</v>
      </c>
      <c r="H110" s="88">
        <v>602</v>
      </c>
      <c r="I110" s="13">
        <v>1438</v>
      </c>
      <c r="J110" s="13">
        <v>1500</v>
      </c>
      <c r="K110" s="13">
        <v>97</v>
      </c>
      <c r="L110" s="15">
        <f t="shared" si="3"/>
        <v>23.603333333333332</v>
      </c>
    </row>
    <row r="111" spans="1:12" x14ac:dyDescent="0.25">
      <c r="A111" s="13">
        <v>20</v>
      </c>
      <c r="B111" s="93" t="str">
        <f t="shared" si="2"/>
        <v>2009Praha-Západ</v>
      </c>
      <c r="C111" s="13">
        <v>2009</v>
      </c>
      <c r="D111" s="14" t="s">
        <v>134</v>
      </c>
      <c r="E111" s="14" t="s">
        <v>14</v>
      </c>
      <c r="F111" s="87">
        <v>176</v>
      </c>
      <c r="G111" s="13">
        <v>108</v>
      </c>
      <c r="H111" s="88">
        <v>370</v>
      </c>
      <c r="I111" s="13">
        <v>1138</v>
      </c>
      <c r="J111" s="13">
        <v>1072</v>
      </c>
      <c r="K111" s="13">
        <v>174</v>
      </c>
      <c r="L111" s="15">
        <f t="shared" si="3"/>
        <v>59.244402985074629</v>
      </c>
    </row>
    <row r="112" spans="1:12" x14ac:dyDescent="0.25">
      <c r="A112" s="13">
        <v>21</v>
      </c>
      <c r="B112" s="93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87">
        <v>146</v>
      </c>
      <c r="G112" s="13">
        <v>87</v>
      </c>
      <c r="H112" s="88">
        <v>347</v>
      </c>
      <c r="I112" s="13">
        <v>1256</v>
      </c>
      <c r="J112" s="13">
        <v>1216</v>
      </c>
      <c r="K112" s="13">
        <v>129</v>
      </c>
      <c r="L112" s="15">
        <f t="shared" si="3"/>
        <v>38.721217105263158</v>
      </c>
    </row>
    <row r="113" spans="1:12" x14ac:dyDescent="0.25">
      <c r="A113" s="13">
        <v>22</v>
      </c>
      <c r="B113" s="93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87">
        <v>160</v>
      </c>
      <c r="G113" s="13">
        <v>67</v>
      </c>
      <c r="H113" s="88">
        <v>432</v>
      </c>
      <c r="I113" s="13">
        <v>636</v>
      </c>
      <c r="J113" s="13">
        <v>667</v>
      </c>
      <c r="K113" s="13">
        <v>31</v>
      </c>
      <c r="L113" s="15">
        <f t="shared" si="3"/>
        <v>16.964017991004496</v>
      </c>
    </row>
    <row r="114" spans="1:12" x14ac:dyDescent="0.25">
      <c r="A114" s="13">
        <v>23</v>
      </c>
      <c r="B114" s="93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87">
        <v>179</v>
      </c>
      <c r="G114" s="13">
        <v>106</v>
      </c>
      <c r="H114" s="88">
        <v>450</v>
      </c>
      <c r="I114" s="13">
        <v>2279</v>
      </c>
      <c r="J114" s="13">
        <v>2235</v>
      </c>
      <c r="K114" s="13">
        <v>352</v>
      </c>
      <c r="L114" s="15">
        <f t="shared" si="3"/>
        <v>57.485458612975393</v>
      </c>
    </row>
    <row r="115" spans="1:12" x14ac:dyDescent="0.25">
      <c r="A115" s="13">
        <v>24</v>
      </c>
      <c r="B115" s="93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87">
        <v>183</v>
      </c>
      <c r="G115" s="13">
        <v>73</v>
      </c>
      <c r="H115" s="88">
        <v>603</v>
      </c>
      <c r="I115" s="13">
        <v>636</v>
      </c>
      <c r="J115" s="13">
        <v>628</v>
      </c>
      <c r="K115" s="13">
        <v>56</v>
      </c>
      <c r="L115" s="15">
        <f t="shared" si="3"/>
        <v>32.547770700636939</v>
      </c>
    </row>
    <row r="116" spans="1:12" x14ac:dyDescent="0.25">
      <c r="A116" s="13">
        <v>25</v>
      </c>
      <c r="B116" s="93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87">
        <v>132</v>
      </c>
      <c r="G116" s="13">
        <v>64</v>
      </c>
      <c r="H116" s="88">
        <v>330</v>
      </c>
      <c r="I116" s="13">
        <v>892</v>
      </c>
      <c r="J116" s="13">
        <v>885</v>
      </c>
      <c r="K116" s="13">
        <v>77</v>
      </c>
      <c r="L116" s="15">
        <f t="shared" si="3"/>
        <v>31.757062146892654</v>
      </c>
    </row>
    <row r="117" spans="1:12" x14ac:dyDescent="0.25">
      <c r="A117" s="13">
        <v>26</v>
      </c>
      <c r="B117" s="93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87">
        <v>195</v>
      </c>
      <c r="G117" s="13">
        <v>83</v>
      </c>
      <c r="H117" s="88">
        <v>520</v>
      </c>
      <c r="I117" s="13">
        <v>397</v>
      </c>
      <c r="J117" s="13">
        <v>399</v>
      </c>
      <c r="K117" s="13">
        <v>46</v>
      </c>
      <c r="L117" s="15">
        <f t="shared" si="3"/>
        <v>42.080200501253131</v>
      </c>
    </row>
    <row r="118" spans="1:12" x14ac:dyDescent="0.25">
      <c r="A118" s="13">
        <v>27</v>
      </c>
      <c r="B118" s="93" t="str">
        <f t="shared" si="2"/>
        <v>2009Písek</v>
      </c>
      <c r="C118" s="13">
        <v>2009</v>
      </c>
      <c r="D118" s="14" t="s">
        <v>29</v>
      </c>
      <c r="E118" s="14" t="s">
        <v>25</v>
      </c>
      <c r="F118" s="87">
        <v>178</v>
      </c>
      <c r="G118" s="13">
        <v>108</v>
      </c>
      <c r="H118" s="88">
        <v>442</v>
      </c>
      <c r="I118" s="13">
        <v>644</v>
      </c>
      <c r="J118" s="13">
        <v>684</v>
      </c>
      <c r="K118" s="13">
        <v>67</v>
      </c>
      <c r="L118" s="15">
        <f t="shared" si="3"/>
        <v>35.752923976608187</v>
      </c>
    </row>
    <row r="119" spans="1:12" x14ac:dyDescent="0.25">
      <c r="A119" s="13">
        <v>28</v>
      </c>
      <c r="B119" s="93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87">
        <v>99</v>
      </c>
      <c r="G119" s="13">
        <v>41</v>
      </c>
      <c r="H119" s="88">
        <v>284</v>
      </c>
      <c r="I119" s="13">
        <v>539</v>
      </c>
      <c r="J119" s="13">
        <v>526</v>
      </c>
      <c r="K119" s="13">
        <v>31</v>
      </c>
      <c r="L119" s="15">
        <f t="shared" si="3"/>
        <v>21.511406844106464</v>
      </c>
    </row>
    <row r="120" spans="1:12" x14ac:dyDescent="0.25">
      <c r="A120" s="13">
        <v>29</v>
      </c>
      <c r="B120" s="93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87">
        <v>144</v>
      </c>
      <c r="G120" s="13">
        <v>89</v>
      </c>
      <c r="H120" s="88">
        <v>397</v>
      </c>
      <c r="I120" s="13">
        <v>791</v>
      </c>
      <c r="J120" s="13">
        <v>747</v>
      </c>
      <c r="K120" s="13">
        <v>89</v>
      </c>
      <c r="L120" s="15">
        <f t="shared" si="3"/>
        <v>43.487282463186077</v>
      </c>
    </row>
    <row r="121" spans="1:12" x14ac:dyDescent="0.25">
      <c r="A121" s="13">
        <v>30</v>
      </c>
      <c r="B121" s="93" t="str">
        <f t="shared" si="2"/>
        <v>2009Tábor</v>
      </c>
      <c r="C121" s="13">
        <v>2009</v>
      </c>
      <c r="D121" s="14" t="s">
        <v>32</v>
      </c>
      <c r="E121" s="14" t="s">
        <v>25</v>
      </c>
      <c r="F121" s="87">
        <v>160</v>
      </c>
      <c r="G121" s="13">
        <v>87</v>
      </c>
      <c r="H121" s="88">
        <v>397</v>
      </c>
      <c r="I121" s="13">
        <v>938</v>
      </c>
      <c r="J121" s="13">
        <v>920</v>
      </c>
      <c r="K121" s="13">
        <v>137</v>
      </c>
      <c r="L121" s="15">
        <f t="shared" si="3"/>
        <v>54.353260869565219</v>
      </c>
    </row>
    <row r="122" spans="1:12" x14ac:dyDescent="0.25">
      <c r="A122" s="13">
        <v>31</v>
      </c>
      <c r="B122" s="93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87">
        <v>45</v>
      </c>
      <c r="G122" s="13">
        <v>26</v>
      </c>
      <c r="H122" s="88">
        <v>99</v>
      </c>
      <c r="I122" s="13">
        <v>545</v>
      </c>
      <c r="J122" s="13">
        <v>542</v>
      </c>
      <c r="K122" s="13">
        <v>20</v>
      </c>
      <c r="L122" s="15">
        <f t="shared" si="3"/>
        <v>13.468634686346864</v>
      </c>
    </row>
    <row r="123" spans="1:12" x14ac:dyDescent="0.25">
      <c r="A123" s="13">
        <v>32</v>
      </c>
      <c r="B123" s="93" t="str">
        <f t="shared" si="2"/>
        <v>2009Cheb</v>
      </c>
      <c r="C123" s="13">
        <v>2009</v>
      </c>
      <c r="D123" s="14" t="s">
        <v>35</v>
      </c>
      <c r="E123" s="14" t="s">
        <v>34</v>
      </c>
      <c r="F123" s="87">
        <v>332</v>
      </c>
      <c r="G123" s="13">
        <v>190</v>
      </c>
      <c r="H123" s="88">
        <v>804</v>
      </c>
      <c r="I123" s="13">
        <v>1478</v>
      </c>
      <c r="J123" s="13">
        <v>1458</v>
      </c>
      <c r="K123" s="13">
        <v>404</v>
      </c>
      <c r="L123" s="15">
        <f t="shared" si="3"/>
        <v>101.13854595336076</v>
      </c>
    </row>
    <row r="124" spans="1:12" x14ac:dyDescent="0.25">
      <c r="A124" s="13">
        <v>33</v>
      </c>
      <c r="B124" s="93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87">
        <v>279</v>
      </c>
      <c r="G124" s="13">
        <v>121</v>
      </c>
      <c r="H124" s="88">
        <v>882</v>
      </c>
      <c r="I124" s="13">
        <v>1843</v>
      </c>
      <c r="J124" s="13">
        <v>1796</v>
      </c>
      <c r="K124" s="13">
        <v>310</v>
      </c>
      <c r="L124" s="15">
        <f t="shared" si="3"/>
        <v>63.001113585746097</v>
      </c>
    </row>
    <row r="125" spans="1:12" x14ac:dyDescent="0.25">
      <c r="A125" s="13">
        <v>34</v>
      </c>
      <c r="B125" s="93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87">
        <v>121</v>
      </c>
      <c r="G125" s="13">
        <v>70</v>
      </c>
      <c r="H125" s="88">
        <v>311</v>
      </c>
      <c r="I125" s="13">
        <v>749</v>
      </c>
      <c r="J125" s="13">
        <v>758</v>
      </c>
      <c r="K125" s="13">
        <v>87</v>
      </c>
      <c r="L125" s="15">
        <f t="shared" si="3"/>
        <v>41.893139841688651</v>
      </c>
    </row>
    <row r="126" spans="1:12" x14ac:dyDescent="0.25">
      <c r="A126" s="13">
        <v>35</v>
      </c>
      <c r="B126" s="93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87">
        <v>157</v>
      </c>
      <c r="G126" s="13">
        <v>99</v>
      </c>
      <c r="H126" s="88">
        <v>387</v>
      </c>
      <c r="I126" s="13">
        <v>499</v>
      </c>
      <c r="J126" s="13">
        <v>508</v>
      </c>
      <c r="K126" s="13">
        <v>54</v>
      </c>
      <c r="L126" s="15">
        <f t="shared" si="3"/>
        <v>38.7992125984252</v>
      </c>
    </row>
    <row r="127" spans="1:12" x14ac:dyDescent="0.25">
      <c r="A127" s="13">
        <v>36</v>
      </c>
      <c r="B127" s="93" t="str">
        <f t="shared" si="2"/>
        <v>2009Plzeň-Město</v>
      </c>
      <c r="C127" s="13">
        <v>2009</v>
      </c>
      <c r="D127" s="14" t="s">
        <v>135</v>
      </c>
      <c r="E127" s="14" t="s">
        <v>34</v>
      </c>
      <c r="F127" s="87">
        <v>240</v>
      </c>
      <c r="G127" s="13">
        <v>121</v>
      </c>
      <c r="H127" s="88">
        <v>541</v>
      </c>
      <c r="I127" s="13">
        <v>2063</v>
      </c>
      <c r="J127" s="13">
        <v>2042</v>
      </c>
      <c r="K127" s="13">
        <v>347</v>
      </c>
      <c r="L127" s="15">
        <f t="shared" si="3"/>
        <v>62.024975514201756</v>
      </c>
    </row>
    <row r="128" spans="1:12" x14ac:dyDescent="0.25">
      <c r="A128" s="13">
        <v>37</v>
      </c>
      <c r="B128" s="93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87">
        <v>271</v>
      </c>
      <c r="G128" s="13">
        <v>157</v>
      </c>
      <c r="H128" s="88">
        <v>630</v>
      </c>
      <c r="I128" s="13">
        <v>717</v>
      </c>
      <c r="J128" s="13">
        <v>712</v>
      </c>
      <c r="K128" s="13">
        <v>130</v>
      </c>
      <c r="L128" s="15">
        <f t="shared" si="3"/>
        <v>66.643258426966298</v>
      </c>
    </row>
    <row r="129" spans="1:12" x14ac:dyDescent="0.25">
      <c r="A129" s="13">
        <v>38</v>
      </c>
      <c r="B129" s="93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87">
        <v>214</v>
      </c>
      <c r="G129" s="13">
        <v>137</v>
      </c>
      <c r="H129" s="88">
        <v>536</v>
      </c>
      <c r="I129" s="13">
        <v>432</v>
      </c>
      <c r="J129" s="13">
        <v>394</v>
      </c>
      <c r="K129" s="13">
        <v>91</v>
      </c>
      <c r="L129" s="15">
        <f t="shared" si="3"/>
        <v>84.302030456852791</v>
      </c>
    </row>
    <row r="130" spans="1:12" x14ac:dyDescent="0.25">
      <c r="A130" s="13">
        <v>39</v>
      </c>
      <c r="B130" s="93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87">
        <v>152</v>
      </c>
      <c r="G130" s="13">
        <v>76</v>
      </c>
      <c r="H130" s="88">
        <v>389</v>
      </c>
      <c r="I130" s="13">
        <v>1591</v>
      </c>
      <c r="J130" s="13">
        <v>1649</v>
      </c>
      <c r="K130" s="13">
        <v>223</v>
      </c>
      <c r="L130" s="15">
        <f t="shared" si="3"/>
        <v>49.360218314129774</v>
      </c>
    </row>
    <row r="131" spans="1:12" x14ac:dyDescent="0.25">
      <c r="A131" s="13">
        <v>40</v>
      </c>
      <c r="B131" s="93" t="str">
        <f t="shared" si="2"/>
        <v>2009Tachov</v>
      </c>
      <c r="C131" s="13">
        <v>2009</v>
      </c>
      <c r="D131" s="14" t="s">
        <v>42</v>
      </c>
      <c r="E131" s="14" t="s">
        <v>34</v>
      </c>
      <c r="F131" s="87">
        <v>176</v>
      </c>
      <c r="G131" s="13">
        <v>89</v>
      </c>
      <c r="H131" s="88">
        <v>519</v>
      </c>
      <c r="I131" s="13">
        <v>807</v>
      </c>
      <c r="J131" s="13">
        <v>794</v>
      </c>
      <c r="K131" s="13">
        <v>121</v>
      </c>
      <c r="L131" s="15">
        <f t="shared" si="3"/>
        <v>55.623425692695214</v>
      </c>
    </row>
    <row r="132" spans="1:12" x14ac:dyDescent="0.25">
      <c r="A132" s="13">
        <v>41</v>
      </c>
      <c r="B132" s="93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87">
        <v>460</v>
      </c>
      <c r="G132" s="13">
        <v>350</v>
      </c>
      <c r="H132" s="88">
        <v>1107</v>
      </c>
      <c r="I132" s="13">
        <v>1867</v>
      </c>
      <c r="J132" s="13">
        <v>1957</v>
      </c>
      <c r="K132" s="13">
        <v>882</v>
      </c>
      <c r="L132" s="15">
        <f t="shared" si="3"/>
        <v>164.5017884517118</v>
      </c>
    </row>
    <row r="133" spans="1:12" x14ac:dyDescent="0.25">
      <c r="A133" s="13">
        <v>42</v>
      </c>
      <c r="B133" s="93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87">
        <v>455</v>
      </c>
      <c r="G133" s="13">
        <v>295</v>
      </c>
      <c r="H133" s="88">
        <v>1048</v>
      </c>
      <c r="I133" s="13">
        <v>2006</v>
      </c>
      <c r="J133" s="13">
        <v>1977</v>
      </c>
      <c r="K133" s="13">
        <v>833</v>
      </c>
      <c r="L133" s="15">
        <f t="shared" si="3"/>
        <v>153.7910976226606</v>
      </c>
    </row>
    <row r="134" spans="1:12" x14ac:dyDescent="0.25">
      <c r="A134" s="13">
        <v>43</v>
      </c>
      <c r="B134" s="93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87">
        <v>898</v>
      </c>
      <c r="G134" s="13">
        <v>884</v>
      </c>
      <c r="H134" s="88">
        <v>1737</v>
      </c>
      <c r="I134" s="13">
        <v>2281</v>
      </c>
      <c r="J134" s="13">
        <v>2585</v>
      </c>
      <c r="K134" s="13">
        <v>1616</v>
      </c>
      <c r="L134" s="15">
        <f t="shared" si="3"/>
        <v>228.17794970986461</v>
      </c>
    </row>
    <row r="135" spans="1:12" x14ac:dyDescent="0.25">
      <c r="A135" s="13">
        <v>44</v>
      </c>
      <c r="B135" s="93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87">
        <v>323</v>
      </c>
      <c r="G135" s="13">
        <v>139</v>
      </c>
      <c r="H135" s="88">
        <v>951</v>
      </c>
      <c r="I135" s="13">
        <v>1283</v>
      </c>
      <c r="J135" s="13">
        <v>1267</v>
      </c>
      <c r="K135" s="13">
        <v>489</v>
      </c>
      <c r="L135" s="15">
        <f t="shared" ref="L135:L198" si="5">K135/J135*365</f>
        <v>140.87213891081294</v>
      </c>
    </row>
    <row r="136" spans="1:12" x14ac:dyDescent="0.25">
      <c r="A136" s="13">
        <v>45</v>
      </c>
      <c r="B136" s="93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87">
        <v>572</v>
      </c>
      <c r="G136" s="13">
        <v>325</v>
      </c>
      <c r="H136" s="88">
        <v>1420</v>
      </c>
      <c r="I136" s="13">
        <v>2277</v>
      </c>
      <c r="J136" s="13">
        <v>2217</v>
      </c>
      <c r="K136" s="13">
        <v>1103</v>
      </c>
      <c r="L136" s="15">
        <f t="shared" si="5"/>
        <v>181.59449706811006</v>
      </c>
    </row>
    <row r="137" spans="1:12" x14ac:dyDescent="0.25">
      <c r="A137" s="13">
        <v>46</v>
      </c>
      <c r="B137" s="93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87">
        <v>395</v>
      </c>
      <c r="G137" s="13">
        <v>259</v>
      </c>
      <c r="H137" s="88">
        <v>997</v>
      </c>
      <c r="I137" s="13">
        <v>1431</v>
      </c>
      <c r="J137" s="13">
        <v>1602</v>
      </c>
      <c r="K137" s="13">
        <v>622</v>
      </c>
      <c r="L137" s="15">
        <f t="shared" si="5"/>
        <v>141.71660424469414</v>
      </c>
    </row>
    <row r="138" spans="1:12" x14ac:dyDescent="0.25">
      <c r="A138" s="13">
        <v>47</v>
      </c>
      <c r="B138" s="93" t="str">
        <f t="shared" si="4"/>
        <v>2009Louny</v>
      </c>
      <c r="C138" s="13">
        <v>2009</v>
      </c>
      <c r="D138" s="14" t="s">
        <v>50</v>
      </c>
      <c r="E138" s="14" t="s">
        <v>44</v>
      </c>
      <c r="F138" s="87">
        <v>336</v>
      </c>
      <c r="G138" s="13">
        <v>154</v>
      </c>
      <c r="H138" s="88">
        <v>894</v>
      </c>
      <c r="I138" s="13">
        <v>998</v>
      </c>
      <c r="J138" s="13">
        <v>1100</v>
      </c>
      <c r="K138" s="13">
        <v>232</v>
      </c>
      <c r="L138" s="15">
        <f t="shared" si="5"/>
        <v>76.981818181818184</v>
      </c>
    </row>
    <row r="139" spans="1:12" x14ac:dyDescent="0.25">
      <c r="A139" s="13">
        <v>48</v>
      </c>
      <c r="B139" s="93" t="str">
        <f t="shared" si="4"/>
        <v>2009Most</v>
      </c>
      <c r="C139" s="13">
        <v>2009</v>
      </c>
      <c r="D139" s="14" t="s">
        <v>51</v>
      </c>
      <c r="E139" s="14" t="s">
        <v>44</v>
      </c>
      <c r="F139" s="87">
        <v>420</v>
      </c>
      <c r="G139" s="13">
        <v>214</v>
      </c>
      <c r="H139" s="88">
        <v>1073</v>
      </c>
      <c r="I139" s="13">
        <v>1741</v>
      </c>
      <c r="J139" s="13">
        <v>1859</v>
      </c>
      <c r="K139" s="13">
        <v>645</v>
      </c>
      <c r="L139" s="15">
        <f t="shared" si="5"/>
        <v>126.64066702528241</v>
      </c>
    </row>
    <row r="140" spans="1:12" x14ac:dyDescent="0.25">
      <c r="A140" s="13">
        <v>49</v>
      </c>
      <c r="B140" s="93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87">
        <v>542</v>
      </c>
      <c r="G140" s="13">
        <v>257</v>
      </c>
      <c r="H140" s="88">
        <v>1308</v>
      </c>
      <c r="I140" s="13">
        <v>2225</v>
      </c>
      <c r="J140" s="13">
        <v>2369</v>
      </c>
      <c r="K140" s="13">
        <v>1122</v>
      </c>
      <c r="L140" s="15">
        <f t="shared" si="5"/>
        <v>172.87040945546644</v>
      </c>
    </row>
    <row r="141" spans="1:12" x14ac:dyDescent="0.25">
      <c r="A141" s="13">
        <v>50</v>
      </c>
      <c r="B141" s="93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87">
        <v>597</v>
      </c>
      <c r="G141" s="13">
        <v>244</v>
      </c>
      <c r="H141" s="88">
        <v>1777</v>
      </c>
      <c r="I141" s="13">
        <v>2016</v>
      </c>
      <c r="J141" s="13">
        <v>2112</v>
      </c>
      <c r="K141" s="13">
        <v>873</v>
      </c>
      <c r="L141" s="15">
        <f t="shared" si="5"/>
        <v>150.87357954545453</v>
      </c>
    </row>
    <row r="142" spans="1:12" x14ac:dyDescent="0.25">
      <c r="A142" s="13">
        <v>51</v>
      </c>
      <c r="B142" s="93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87">
        <v>114</v>
      </c>
      <c r="G142" s="13">
        <v>56</v>
      </c>
      <c r="H142" s="88">
        <v>327</v>
      </c>
      <c r="I142" s="13">
        <v>539</v>
      </c>
      <c r="J142" s="13">
        <v>536</v>
      </c>
      <c r="K142" s="13">
        <v>34</v>
      </c>
      <c r="L142" s="15">
        <f t="shared" si="5"/>
        <v>23.152985074626866</v>
      </c>
    </row>
    <row r="143" spans="1:12" x14ac:dyDescent="0.25">
      <c r="A143" s="13">
        <v>52</v>
      </c>
      <c r="B143" s="93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87">
        <v>209</v>
      </c>
      <c r="G143" s="13">
        <v>77</v>
      </c>
      <c r="H143" s="88">
        <v>380</v>
      </c>
      <c r="I143" s="13">
        <v>1170</v>
      </c>
      <c r="J143" s="13">
        <v>1181</v>
      </c>
      <c r="K143" s="13">
        <v>164</v>
      </c>
      <c r="L143" s="15">
        <f t="shared" si="5"/>
        <v>50.685859441151564</v>
      </c>
    </row>
    <row r="144" spans="1:12" x14ac:dyDescent="0.25">
      <c r="A144" s="13">
        <v>53</v>
      </c>
      <c r="B144" s="93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87">
        <v>142</v>
      </c>
      <c r="G144" s="13">
        <v>86</v>
      </c>
      <c r="H144" s="88">
        <v>388</v>
      </c>
      <c r="I144" s="13">
        <v>658</v>
      </c>
      <c r="J144" s="13">
        <v>668</v>
      </c>
      <c r="K144" s="13">
        <v>42</v>
      </c>
      <c r="L144" s="15">
        <f t="shared" si="5"/>
        <v>22.949101796407184</v>
      </c>
    </row>
    <row r="145" spans="1:12" x14ac:dyDescent="0.25">
      <c r="A145" s="13">
        <v>54</v>
      </c>
      <c r="B145" s="93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87">
        <v>131</v>
      </c>
      <c r="G145" s="13">
        <v>50</v>
      </c>
      <c r="H145" s="88">
        <v>255</v>
      </c>
      <c r="I145" s="13">
        <v>671</v>
      </c>
      <c r="J145" s="13">
        <v>644</v>
      </c>
      <c r="K145" s="13">
        <v>67</v>
      </c>
      <c r="L145" s="15">
        <f t="shared" si="5"/>
        <v>37.973602484472053</v>
      </c>
    </row>
    <row r="146" spans="1:12" x14ac:dyDescent="0.25">
      <c r="A146" s="13">
        <v>55</v>
      </c>
      <c r="B146" s="93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87">
        <v>110</v>
      </c>
      <c r="G146" s="13">
        <v>60</v>
      </c>
      <c r="H146" s="88">
        <v>238</v>
      </c>
      <c r="I146" s="13">
        <v>990</v>
      </c>
      <c r="J146" s="13">
        <v>980</v>
      </c>
      <c r="K146" s="13">
        <v>95</v>
      </c>
      <c r="L146" s="15">
        <f t="shared" si="5"/>
        <v>35.382653061224488</v>
      </c>
    </row>
    <row r="147" spans="1:12" x14ac:dyDescent="0.25">
      <c r="A147" s="13">
        <v>56</v>
      </c>
      <c r="B147" s="93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87">
        <v>135</v>
      </c>
      <c r="G147" s="13">
        <v>85</v>
      </c>
      <c r="H147" s="88">
        <v>299</v>
      </c>
      <c r="I147" s="13">
        <v>1274</v>
      </c>
      <c r="J147" s="13">
        <v>1281</v>
      </c>
      <c r="K147" s="13">
        <v>169</v>
      </c>
      <c r="L147" s="15">
        <f t="shared" si="5"/>
        <v>48.153786104605778</v>
      </c>
    </row>
    <row r="148" spans="1:12" x14ac:dyDescent="0.25">
      <c r="A148" s="13">
        <v>57</v>
      </c>
      <c r="B148" s="93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87">
        <v>188</v>
      </c>
      <c r="G148" s="13">
        <v>119</v>
      </c>
      <c r="H148" s="88">
        <v>420</v>
      </c>
      <c r="I148" s="13">
        <v>637</v>
      </c>
      <c r="J148" s="13">
        <v>646</v>
      </c>
      <c r="K148" s="13">
        <v>54</v>
      </c>
      <c r="L148" s="15">
        <f t="shared" si="5"/>
        <v>30.51083591331269</v>
      </c>
    </row>
    <row r="149" spans="1:12" x14ac:dyDescent="0.25">
      <c r="A149" s="13">
        <v>58</v>
      </c>
      <c r="B149" s="93" t="str">
        <f t="shared" si="4"/>
        <v>2009Semily</v>
      </c>
      <c r="C149" s="13">
        <v>2009</v>
      </c>
      <c r="D149" s="14" t="s">
        <v>62</v>
      </c>
      <c r="E149" s="14" t="s">
        <v>55</v>
      </c>
      <c r="F149" s="87">
        <v>76</v>
      </c>
      <c r="G149" s="13">
        <v>47</v>
      </c>
      <c r="H149" s="88">
        <v>154</v>
      </c>
      <c r="I149" s="13">
        <v>692</v>
      </c>
      <c r="J149" s="13">
        <v>710</v>
      </c>
      <c r="K149" s="13">
        <v>62</v>
      </c>
      <c r="L149" s="15">
        <f t="shared" si="5"/>
        <v>31.873239436619716</v>
      </c>
    </row>
    <row r="150" spans="1:12" x14ac:dyDescent="0.25">
      <c r="A150" s="13">
        <v>59</v>
      </c>
      <c r="B150" s="93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87">
        <v>95</v>
      </c>
      <c r="G150" s="13">
        <v>42</v>
      </c>
      <c r="H150" s="88">
        <v>238</v>
      </c>
      <c r="I150" s="13">
        <v>703</v>
      </c>
      <c r="J150" s="13">
        <v>702</v>
      </c>
      <c r="K150" s="13">
        <v>17</v>
      </c>
      <c r="L150" s="15">
        <f t="shared" si="5"/>
        <v>8.8390313390313384</v>
      </c>
    </row>
    <row r="151" spans="1:12" x14ac:dyDescent="0.25">
      <c r="A151" s="13">
        <v>60</v>
      </c>
      <c r="B151" s="93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87">
        <v>119</v>
      </c>
      <c r="G151" s="13">
        <v>56</v>
      </c>
      <c r="H151" s="88">
        <v>269</v>
      </c>
      <c r="I151" s="13">
        <v>1300</v>
      </c>
      <c r="J151" s="13">
        <v>1315</v>
      </c>
      <c r="K151" s="13">
        <v>115</v>
      </c>
      <c r="L151" s="15">
        <f t="shared" si="5"/>
        <v>31.920152091254753</v>
      </c>
    </row>
    <row r="152" spans="1:12" x14ac:dyDescent="0.25">
      <c r="A152" s="13">
        <v>61</v>
      </c>
      <c r="B152" s="93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87">
        <v>113</v>
      </c>
      <c r="G152" s="13">
        <v>63</v>
      </c>
      <c r="H152" s="88">
        <v>224</v>
      </c>
      <c r="I152" s="13">
        <v>802</v>
      </c>
      <c r="J152" s="13">
        <v>821</v>
      </c>
      <c r="K152" s="13">
        <v>62</v>
      </c>
      <c r="L152" s="15">
        <f t="shared" si="5"/>
        <v>27.563946406820953</v>
      </c>
    </row>
    <row r="153" spans="1:12" x14ac:dyDescent="0.25">
      <c r="A153" s="13">
        <v>62</v>
      </c>
      <c r="B153" s="93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87">
        <v>117</v>
      </c>
      <c r="G153" s="13">
        <v>76</v>
      </c>
      <c r="H153" s="88">
        <v>218</v>
      </c>
      <c r="I153" s="13">
        <v>840</v>
      </c>
      <c r="J153" s="13">
        <v>799</v>
      </c>
      <c r="K153" s="13">
        <v>92</v>
      </c>
      <c r="L153" s="15">
        <f t="shared" si="5"/>
        <v>42.027534418022526</v>
      </c>
    </row>
    <row r="154" spans="1:12" x14ac:dyDescent="0.25">
      <c r="A154" s="13">
        <v>63</v>
      </c>
      <c r="B154" s="93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87">
        <v>139</v>
      </c>
      <c r="G154" s="13">
        <v>84</v>
      </c>
      <c r="H154" s="88">
        <v>306</v>
      </c>
      <c r="I154" s="13">
        <v>5019</v>
      </c>
      <c r="J154" s="13">
        <v>5092</v>
      </c>
      <c r="K154" s="13">
        <v>586</v>
      </c>
      <c r="L154" s="15">
        <f t="shared" si="5"/>
        <v>42.005106048703844</v>
      </c>
    </row>
    <row r="155" spans="1:12" x14ac:dyDescent="0.25">
      <c r="A155" s="13">
        <v>64</v>
      </c>
      <c r="B155" s="93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87">
        <v>192</v>
      </c>
      <c r="G155" s="13">
        <v>88</v>
      </c>
      <c r="H155" s="88">
        <v>470</v>
      </c>
      <c r="I155" s="13">
        <v>1040</v>
      </c>
      <c r="J155" s="13">
        <v>1068</v>
      </c>
      <c r="K155" s="13">
        <v>165</v>
      </c>
      <c r="L155" s="15">
        <f t="shared" si="5"/>
        <v>56.390449438202246</v>
      </c>
    </row>
    <row r="156" spans="1:12" x14ac:dyDescent="0.25">
      <c r="A156" s="13">
        <v>65</v>
      </c>
      <c r="B156" s="93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87">
        <v>190</v>
      </c>
      <c r="G156" s="13">
        <v>108</v>
      </c>
      <c r="H156" s="88">
        <v>539</v>
      </c>
      <c r="I156" s="13">
        <v>1105</v>
      </c>
      <c r="J156" s="13">
        <v>1135</v>
      </c>
      <c r="K156" s="13">
        <v>117</v>
      </c>
      <c r="L156" s="15">
        <f t="shared" si="5"/>
        <v>37.625550660792946</v>
      </c>
    </row>
    <row r="157" spans="1:12" x14ac:dyDescent="0.25">
      <c r="A157" s="13">
        <v>66</v>
      </c>
      <c r="B157" s="93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87">
        <v>229</v>
      </c>
      <c r="G157" s="13">
        <v>91</v>
      </c>
      <c r="H157" s="88">
        <v>519</v>
      </c>
      <c r="I157" s="13">
        <v>1171</v>
      </c>
      <c r="J157" s="13">
        <v>1183</v>
      </c>
      <c r="K157" s="13">
        <v>158</v>
      </c>
      <c r="L157" s="15">
        <f t="shared" si="5"/>
        <v>48.748943364327985</v>
      </c>
    </row>
    <row r="158" spans="1:12" x14ac:dyDescent="0.25">
      <c r="A158" s="13">
        <v>67</v>
      </c>
      <c r="B158" s="93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87">
        <v>185</v>
      </c>
      <c r="G158" s="13">
        <v>134</v>
      </c>
      <c r="H158" s="88">
        <v>362</v>
      </c>
      <c r="I158" s="13">
        <v>866</v>
      </c>
      <c r="J158" s="13">
        <v>812</v>
      </c>
      <c r="K158" s="13">
        <v>192</v>
      </c>
      <c r="L158" s="15">
        <f t="shared" si="5"/>
        <v>86.305418719211815</v>
      </c>
    </row>
    <row r="159" spans="1:12" x14ac:dyDescent="0.25">
      <c r="A159" s="13">
        <v>68</v>
      </c>
      <c r="B159" s="93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87">
        <v>246</v>
      </c>
      <c r="G159" s="13">
        <v>68</v>
      </c>
      <c r="H159" s="88">
        <v>534</v>
      </c>
      <c r="I159" s="13">
        <v>893</v>
      </c>
      <c r="J159" s="13">
        <v>881</v>
      </c>
      <c r="K159" s="13">
        <v>88</v>
      </c>
      <c r="L159" s="15">
        <f t="shared" si="5"/>
        <v>36.458569807037456</v>
      </c>
    </row>
    <row r="160" spans="1:12" x14ac:dyDescent="0.25">
      <c r="A160" s="13">
        <v>69</v>
      </c>
      <c r="B160" s="93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87">
        <v>550</v>
      </c>
      <c r="G160" s="13">
        <v>192</v>
      </c>
      <c r="H160" s="88">
        <v>1622</v>
      </c>
      <c r="I160" s="13">
        <v>843</v>
      </c>
      <c r="J160" s="13">
        <v>910</v>
      </c>
      <c r="K160" s="13">
        <v>125</v>
      </c>
      <c r="L160" s="15">
        <f t="shared" si="5"/>
        <v>50.137362637362642</v>
      </c>
    </row>
    <row r="161" spans="1:12" x14ac:dyDescent="0.25">
      <c r="A161" s="13">
        <v>70</v>
      </c>
      <c r="B161" s="93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87">
        <v>103</v>
      </c>
      <c r="G161" s="13">
        <v>62</v>
      </c>
      <c r="H161" s="88">
        <v>265</v>
      </c>
      <c r="I161" s="13">
        <v>644</v>
      </c>
      <c r="J161" s="13">
        <v>610</v>
      </c>
      <c r="K161" s="13">
        <v>66</v>
      </c>
      <c r="L161" s="15">
        <f t="shared" si="5"/>
        <v>39.491803278688522</v>
      </c>
    </row>
    <row r="162" spans="1:12" x14ac:dyDescent="0.25">
      <c r="A162" s="13">
        <v>71</v>
      </c>
      <c r="B162" s="93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87">
        <v>445</v>
      </c>
      <c r="G162" s="13">
        <v>181</v>
      </c>
      <c r="H162" s="88">
        <v>1166</v>
      </c>
      <c r="I162" s="13">
        <v>1062</v>
      </c>
      <c r="J162" s="13">
        <v>1082</v>
      </c>
      <c r="K162" s="13">
        <v>169</v>
      </c>
      <c r="L162" s="15">
        <f t="shared" si="5"/>
        <v>57.0101663585952</v>
      </c>
    </row>
    <row r="163" spans="1:12" x14ac:dyDescent="0.25">
      <c r="A163" s="13">
        <v>72</v>
      </c>
      <c r="B163" s="93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87">
        <v>147</v>
      </c>
      <c r="G163" s="13">
        <v>98</v>
      </c>
      <c r="H163" s="88">
        <v>353</v>
      </c>
      <c r="I163" s="13">
        <v>627</v>
      </c>
      <c r="J163" s="13">
        <v>616</v>
      </c>
      <c r="K163" s="13">
        <v>65</v>
      </c>
      <c r="L163" s="15">
        <f t="shared" si="5"/>
        <v>38.51461038961039</v>
      </c>
    </row>
    <row r="164" spans="1:12" x14ac:dyDescent="0.25">
      <c r="A164" s="13">
        <v>73</v>
      </c>
      <c r="B164" s="93" t="str">
        <f t="shared" si="4"/>
        <v>2009Zlín</v>
      </c>
      <c r="C164" s="13">
        <v>2009</v>
      </c>
      <c r="D164" s="14" t="s">
        <v>78</v>
      </c>
      <c r="E164" s="14" t="s">
        <v>67</v>
      </c>
      <c r="F164" s="87">
        <v>306</v>
      </c>
      <c r="G164" s="13">
        <v>98</v>
      </c>
      <c r="H164" s="88">
        <v>919</v>
      </c>
      <c r="I164" s="13">
        <v>1329</v>
      </c>
      <c r="J164" s="13">
        <v>1365</v>
      </c>
      <c r="K164" s="13">
        <v>183</v>
      </c>
      <c r="L164" s="15">
        <f t="shared" si="5"/>
        <v>48.934065934065934</v>
      </c>
    </row>
    <row r="165" spans="1:12" x14ac:dyDescent="0.25">
      <c r="A165" s="13">
        <v>74</v>
      </c>
      <c r="B165" s="93" t="str">
        <f t="shared" si="4"/>
        <v>2009Znojmo</v>
      </c>
      <c r="C165" s="13">
        <v>2009</v>
      </c>
      <c r="D165" s="14" t="s">
        <v>79</v>
      </c>
      <c r="E165" s="14" t="s">
        <v>67</v>
      </c>
      <c r="F165" s="87">
        <v>181</v>
      </c>
      <c r="G165" s="13">
        <v>63</v>
      </c>
      <c r="H165" s="88">
        <v>462</v>
      </c>
      <c r="I165" s="13">
        <v>1075</v>
      </c>
      <c r="J165" s="13">
        <v>1058</v>
      </c>
      <c r="K165" s="13">
        <v>145</v>
      </c>
      <c r="L165" s="15">
        <f t="shared" si="5"/>
        <v>50.023629489603024</v>
      </c>
    </row>
    <row r="166" spans="1:12" x14ac:dyDescent="0.25">
      <c r="A166" s="13">
        <v>75</v>
      </c>
      <c r="B166" s="93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87">
        <v>170</v>
      </c>
      <c r="G166" s="13">
        <v>85</v>
      </c>
      <c r="H166" s="88">
        <v>378</v>
      </c>
      <c r="I166" s="13">
        <v>692</v>
      </c>
      <c r="J166" s="13">
        <v>675</v>
      </c>
      <c r="K166" s="13">
        <v>97</v>
      </c>
      <c r="L166" s="15">
        <f t="shared" si="5"/>
        <v>52.451851851851849</v>
      </c>
    </row>
    <row r="167" spans="1:12" x14ac:dyDescent="0.25">
      <c r="A167" s="13">
        <v>76</v>
      </c>
      <c r="B167" s="93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87">
        <v>209</v>
      </c>
      <c r="G167" s="13">
        <v>114</v>
      </c>
      <c r="H167" s="88">
        <v>499</v>
      </c>
      <c r="I167" s="13">
        <v>1285</v>
      </c>
      <c r="J167" s="13">
        <v>1298</v>
      </c>
      <c r="K167" s="13">
        <v>291</v>
      </c>
      <c r="L167" s="15">
        <f t="shared" si="5"/>
        <v>81.829738058551612</v>
      </c>
    </row>
    <row r="168" spans="1:12" x14ac:dyDescent="0.25">
      <c r="A168" s="13">
        <v>77</v>
      </c>
      <c r="B168" s="93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87">
        <v>157</v>
      </c>
      <c r="G168" s="13">
        <v>83</v>
      </c>
      <c r="H168" s="88">
        <v>418</v>
      </c>
      <c r="I168" s="13">
        <v>2009</v>
      </c>
      <c r="J168" s="13">
        <v>1873</v>
      </c>
      <c r="K168" s="13">
        <v>336</v>
      </c>
      <c r="L168" s="15">
        <f t="shared" si="5"/>
        <v>65.477843032568074</v>
      </c>
    </row>
    <row r="169" spans="1:12" x14ac:dyDescent="0.25">
      <c r="A169" s="13">
        <v>78</v>
      </c>
      <c r="B169" s="93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87">
        <v>142</v>
      </c>
      <c r="G169" s="13">
        <v>73</v>
      </c>
      <c r="H169" s="88">
        <v>356</v>
      </c>
      <c r="I169" s="13">
        <v>395</v>
      </c>
      <c r="J169" s="13">
        <v>393</v>
      </c>
      <c r="K169" s="13">
        <v>54</v>
      </c>
      <c r="L169" s="15">
        <f t="shared" si="5"/>
        <v>50.152671755725194</v>
      </c>
    </row>
    <row r="170" spans="1:12" x14ac:dyDescent="0.25">
      <c r="A170" s="13">
        <v>79</v>
      </c>
      <c r="B170" s="93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87">
        <v>150</v>
      </c>
      <c r="G170" s="13">
        <v>71</v>
      </c>
      <c r="H170" s="88">
        <v>362</v>
      </c>
      <c r="I170" s="13">
        <v>3142</v>
      </c>
      <c r="J170" s="13">
        <v>3218</v>
      </c>
      <c r="K170" s="13">
        <v>394</v>
      </c>
      <c r="L170" s="15">
        <f t="shared" si="5"/>
        <v>44.689247980111872</v>
      </c>
    </row>
    <row r="171" spans="1:12" x14ac:dyDescent="0.25">
      <c r="A171" s="13">
        <v>80</v>
      </c>
      <c r="B171" s="93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87">
        <v>182</v>
      </c>
      <c r="G171" s="13">
        <v>88</v>
      </c>
      <c r="H171" s="88">
        <v>446</v>
      </c>
      <c r="I171" s="13">
        <v>1417</v>
      </c>
      <c r="J171" s="13">
        <v>1351</v>
      </c>
      <c r="K171" s="13">
        <v>237</v>
      </c>
      <c r="L171" s="15">
        <f t="shared" si="5"/>
        <v>64.030347890451509</v>
      </c>
    </row>
    <row r="172" spans="1:12" x14ac:dyDescent="0.25">
      <c r="A172" s="13">
        <v>81</v>
      </c>
      <c r="B172" s="93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87">
        <v>186</v>
      </c>
      <c r="G172" s="13">
        <v>75</v>
      </c>
      <c r="H172" s="88">
        <v>538</v>
      </c>
      <c r="I172" s="13">
        <v>2317</v>
      </c>
      <c r="J172" s="13">
        <v>2349</v>
      </c>
      <c r="K172" s="13">
        <v>277</v>
      </c>
      <c r="L172" s="15">
        <f t="shared" si="5"/>
        <v>43.041719880800343</v>
      </c>
    </row>
    <row r="173" spans="1:12" x14ac:dyDescent="0.25">
      <c r="A173" s="13">
        <v>82</v>
      </c>
      <c r="B173" s="93" t="str">
        <f t="shared" si="4"/>
        <v>2009Opava</v>
      </c>
      <c r="C173" s="13">
        <v>2009</v>
      </c>
      <c r="D173" s="14" t="s">
        <v>88</v>
      </c>
      <c r="E173" s="14" t="s">
        <v>82</v>
      </c>
      <c r="F173" s="87">
        <v>247</v>
      </c>
      <c r="G173" s="13">
        <v>106</v>
      </c>
      <c r="H173" s="88">
        <v>666</v>
      </c>
      <c r="I173" s="13">
        <v>1118</v>
      </c>
      <c r="J173" s="13">
        <v>1111</v>
      </c>
      <c r="K173" s="13">
        <v>189</v>
      </c>
      <c r="L173" s="15">
        <f t="shared" si="5"/>
        <v>62.092709270927088</v>
      </c>
    </row>
    <row r="174" spans="1:12" x14ac:dyDescent="0.25">
      <c r="A174" s="13">
        <v>83</v>
      </c>
      <c r="B174" s="93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87">
        <v>275</v>
      </c>
      <c r="G174" s="13">
        <v>127</v>
      </c>
      <c r="H174" s="88">
        <v>738</v>
      </c>
      <c r="I174" s="13">
        <v>4421</v>
      </c>
      <c r="J174" s="13">
        <v>4375</v>
      </c>
      <c r="K174" s="13">
        <v>928</v>
      </c>
      <c r="L174" s="15">
        <f t="shared" si="5"/>
        <v>77.421714285714287</v>
      </c>
    </row>
    <row r="175" spans="1:12" x14ac:dyDescent="0.25">
      <c r="A175" s="13">
        <v>84</v>
      </c>
      <c r="B175" s="93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87">
        <v>223</v>
      </c>
      <c r="G175" s="13">
        <v>119</v>
      </c>
      <c r="H175" s="88">
        <v>528</v>
      </c>
      <c r="I175" s="13">
        <v>1240</v>
      </c>
      <c r="J175" s="13">
        <v>1256</v>
      </c>
      <c r="K175" s="13">
        <v>147</v>
      </c>
      <c r="L175" s="15">
        <f t="shared" si="5"/>
        <v>42.71894904458599</v>
      </c>
    </row>
    <row r="176" spans="1:12" x14ac:dyDescent="0.25">
      <c r="A176" s="13">
        <v>85</v>
      </c>
      <c r="B176" s="93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87">
        <v>114</v>
      </c>
      <c r="G176" s="13">
        <v>63</v>
      </c>
      <c r="H176" s="88">
        <v>229</v>
      </c>
      <c r="I176" s="13">
        <v>1115</v>
      </c>
      <c r="J176" s="13">
        <v>1118</v>
      </c>
      <c r="K176" s="13">
        <v>143</v>
      </c>
      <c r="L176" s="15">
        <f t="shared" si="5"/>
        <v>46.686046511627907</v>
      </c>
    </row>
    <row r="177" spans="1:12" x14ac:dyDescent="0.25">
      <c r="A177" s="13">
        <v>86</v>
      </c>
      <c r="B177" s="93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87">
        <v>196</v>
      </c>
      <c r="G177" s="13">
        <v>124</v>
      </c>
      <c r="H177" s="88">
        <v>460</v>
      </c>
      <c r="I177" s="13">
        <v>1118</v>
      </c>
      <c r="J177" s="13">
        <v>1111</v>
      </c>
      <c r="K177" s="13">
        <v>168</v>
      </c>
      <c r="L177" s="15">
        <f t="shared" si="5"/>
        <v>55.193519351935194</v>
      </c>
    </row>
    <row r="178" spans="1:12" x14ac:dyDescent="0.25">
      <c r="A178" s="13">
        <v>1</v>
      </c>
      <c r="B178" s="93" t="str">
        <f t="shared" si="4"/>
        <v>2010Praha 1</v>
      </c>
      <c r="C178" s="13">
        <v>2010</v>
      </c>
      <c r="D178" s="14" t="s">
        <v>2</v>
      </c>
      <c r="E178" s="14" t="s">
        <v>3</v>
      </c>
      <c r="F178" s="87">
        <v>194</v>
      </c>
      <c r="G178" s="13">
        <v>82</v>
      </c>
      <c r="H178" s="88">
        <v>494</v>
      </c>
      <c r="I178" s="13">
        <v>1312</v>
      </c>
      <c r="J178" s="13">
        <v>1342</v>
      </c>
      <c r="K178" s="13">
        <v>211</v>
      </c>
      <c r="L178" s="15">
        <f t="shared" si="5"/>
        <v>57.388226527570794</v>
      </c>
    </row>
    <row r="179" spans="1:12" x14ac:dyDescent="0.25">
      <c r="A179" s="13">
        <v>2</v>
      </c>
      <c r="B179" s="93" t="str">
        <f t="shared" si="4"/>
        <v>2010Praha 2</v>
      </c>
      <c r="C179" s="13">
        <v>2010</v>
      </c>
      <c r="D179" s="14" t="s">
        <v>4</v>
      </c>
      <c r="E179" s="14" t="s">
        <v>3</v>
      </c>
      <c r="F179" s="87">
        <v>162</v>
      </c>
      <c r="G179" s="13">
        <v>85</v>
      </c>
      <c r="H179" s="88">
        <v>391</v>
      </c>
      <c r="I179" s="13">
        <v>2830</v>
      </c>
      <c r="J179" s="13">
        <v>2854</v>
      </c>
      <c r="K179" s="13">
        <v>260</v>
      </c>
      <c r="L179" s="15">
        <f t="shared" si="5"/>
        <v>33.251576734407848</v>
      </c>
    </row>
    <row r="180" spans="1:12" x14ac:dyDescent="0.25">
      <c r="A180" s="13">
        <v>3</v>
      </c>
      <c r="B180" s="93" t="str">
        <f t="shared" si="4"/>
        <v>2010Praha 3</v>
      </c>
      <c r="C180" s="13">
        <v>2010</v>
      </c>
      <c r="D180" s="14" t="s">
        <v>5</v>
      </c>
      <c r="E180" s="14" t="s">
        <v>3</v>
      </c>
      <c r="F180" s="87">
        <v>159</v>
      </c>
      <c r="G180" s="13">
        <v>78</v>
      </c>
      <c r="H180" s="88">
        <v>327</v>
      </c>
      <c r="I180" s="13">
        <v>589</v>
      </c>
      <c r="J180" s="13">
        <v>583</v>
      </c>
      <c r="K180" s="13">
        <v>66</v>
      </c>
      <c r="L180" s="15">
        <f t="shared" si="5"/>
        <v>41.320754716981135</v>
      </c>
    </row>
    <row r="181" spans="1:12" x14ac:dyDescent="0.25">
      <c r="A181" s="13">
        <v>4</v>
      </c>
      <c r="B181" s="93" t="str">
        <f t="shared" si="4"/>
        <v>2010Praha 4</v>
      </c>
      <c r="C181" s="13">
        <v>2010</v>
      </c>
      <c r="D181" s="14" t="s">
        <v>6</v>
      </c>
      <c r="E181" s="14" t="s">
        <v>3</v>
      </c>
      <c r="F181" s="87">
        <v>133</v>
      </c>
      <c r="G181" s="13">
        <v>69</v>
      </c>
      <c r="H181" s="88">
        <v>257</v>
      </c>
      <c r="I181" s="13">
        <v>1635</v>
      </c>
      <c r="J181" s="13">
        <v>1607</v>
      </c>
      <c r="K181" s="13">
        <v>162</v>
      </c>
      <c r="L181" s="15">
        <f t="shared" si="5"/>
        <v>36.795270690728067</v>
      </c>
    </row>
    <row r="182" spans="1:12" x14ac:dyDescent="0.25">
      <c r="A182" s="13">
        <v>5</v>
      </c>
      <c r="B182" s="93" t="str">
        <f t="shared" si="4"/>
        <v>2010Praha 5</v>
      </c>
      <c r="C182" s="13">
        <v>2010</v>
      </c>
      <c r="D182" s="14" t="s">
        <v>7</v>
      </c>
      <c r="E182" s="14" t="s">
        <v>3</v>
      </c>
      <c r="F182" s="87">
        <v>129</v>
      </c>
      <c r="G182" s="13">
        <v>57</v>
      </c>
      <c r="H182" s="88">
        <v>330</v>
      </c>
      <c r="I182" s="13">
        <v>1209</v>
      </c>
      <c r="J182" s="13">
        <v>1193</v>
      </c>
      <c r="K182" s="13">
        <v>128</v>
      </c>
      <c r="L182" s="15">
        <f t="shared" si="5"/>
        <v>39.161777032690694</v>
      </c>
    </row>
    <row r="183" spans="1:12" x14ac:dyDescent="0.25">
      <c r="A183" s="13">
        <v>6</v>
      </c>
      <c r="B183" s="93" t="str">
        <f t="shared" si="4"/>
        <v>2010Praha 6</v>
      </c>
      <c r="C183" s="13">
        <v>2010</v>
      </c>
      <c r="D183" s="14" t="s">
        <v>8</v>
      </c>
      <c r="E183" s="14" t="s">
        <v>3</v>
      </c>
      <c r="F183" s="87">
        <v>219</v>
      </c>
      <c r="G183" s="13">
        <v>97</v>
      </c>
      <c r="H183" s="88">
        <v>546</v>
      </c>
      <c r="I183" s="13">
        <v>701</v>
      </c>
      <c r="J183" s="13">
        <v>658</v>
      </c>
      <c r="K183" s="13">
        <v>138</v>
      </c>
      <c r="L183" s="15">
        <f t="shared" si="5"/>
        <v>76.550151975683889</v>
      </c>
    </row>
    <row r="184" spans="1:12" x14ac:dyDescent="0.25">
      <c r="A184" s="13">
        <v>7</v>
      </c>
      <c r="B184" s="93" t="str">
        <f t="shared" si="4"/>
        <v>2010Praha 7</v>
      </c>
      <c r="C184" s="13">
        <v>2010</v>
      </c>
      <c r="D184" s="14" t="s">
        <v>9</v>
      </c>
      <c r="E184" s="14" t="s">
        <v>3</v>
      </c>
      <c r="F184" s="87">
        <v>207</v>
      </c>
      <c r="G184" s="13">
        <v>118</v>
      </c>
      <c r="H184" s="88">
        <v>504</v>
      </c>
      <c r="I184" s="13">
        <v>635</v>
      </c>
      <c r="J184" s="13">
        <v>649</v>
      </c>
      <c r="K184" s="13">
        <v>186</v>
      </c>
      <c r="L184" s="15">
        <f t="shared" si="5"/>
        <v>104.6070878274268</v>
      </c>
    </row>
    <row r="185" spans="1:12" x14ac:dyDescent="0.25">
      <c r="A185" s="13">
        <v>8</v>
      </c>
      <c r="B185" s="93" t="str">
        <f t="shared" si="4"/>
        <v>2010Praha 8</v>
      </c>
      <c r="C185" s="13">
        <v>2010</v>
      </c>
      <c r="D185" s="14" t="s">
        <v>10</v>
      </c>
      <c r="E185" s="14" t="s">
        <v>3</v>
      </c>
      <c r="F185" s="87">
        <v>195</v>
      </c>
      <c r="G185" s="13">
        <v>88</v>
      </c>
      <c r="H185" s="88">
        <v>488</v>
      </c>
      <c r="I185" s="13">
        <v>889</v>
      </c>
      <c r="J185" s="13">
        <v>878</v>
      </c>
      <c r="K185" s="13">
        <v>125</v>
      </c>
      <c r="L185" s="15">
        <f t="shared" si="5"/>
        <v>51.964692482915716</v>
      </c>
    </row>
    <row r="186" spans="1:12" x14ac:dyDescent="0.25">
      <c r="A186" s="13">
        <v>9</v>
      </c>
      <c r="B186" s="93" t="str">
        <f t="shared" si="4"/>
        <v>2010Praha 9</v>
      </c>
      <c r="C186" s="13">
        <v>2010</v>
      </c>
      <c r="D186" s="14" t="s">
        <v>11</v>
      </c>
      <c r="E186" s="14" t="s">
        <v>3</v>
      </c>
      <c r="F186" s="87">
        <v>148</v>
      </c>
      <c r="G186" s="13">
        <v>68</v>
      </c>
      <c r="H186" s="88">
        <v>331</v>
      </c>
      <c r="I186" s="13">
        <v>1164</v>
      </c>
      <c r="J186" s="13">
        <v>1152</v>
      </c>
      <c r="K186" s="13">
        <v>142</v>
      </c>
      <c r="L186" s="15">
        <f t="shared" si="5"/>
        <v>44.99131944444445</v>
      </c>
    </row>
    <row r="187" spans="1:12" x14ac:dyDescent="0.25">
      <c r="A187" s="13">
        <v>10</v>
      </c>
      <c r="B187" s="93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87">
        <v>161</v>
      </c>
      <c r="G187" s="13">
        <v>98</v>
      </c>
      <c r="H187" s="88">
        <v>362</v>
      </c>
      <c r="I187" s="13">
        <v>1167</v>
      </c>
      <c r="J187" s="13">
        <v>1138</v>
      </c>
      <c r="K187" s="13">
        <v>219</v>
      </c>
      <c r="L187" s="15">
        <f t="shared" si="5"/>
        <v>70.241652021089635</v>
      </c>
    </row>
    <row r="188" spans="1:12" x14ac:dyDescent="0.25">
      <c r="A188" s="13">
        <v>11</v>
      </c>
      <c r="B188" s="93" t="str">
        <f t="shared" si="4"/>
        <v>2010Beroun</v>
      </c>
      <c r="C188" s="13">
        <v>2010</v>
      </c>
      <c r="D188" s="14" t="s">
        <v>13</v>
      </c>
      <c r="E188" s="14" t="s">
        <v>14</v>
      </c>
      <c r="F188" s="87">
        <v>124</v>
      </c>
      <c r="G188" s="13">
        <v>68</v>
      </c>
      <c r="H188" s="88">
        <v>281</v>
      </c>
      <c r="I188" s="13">
        <v>796</v>
      </c>
      <c r="J188" s="13">
        <v>807</v>
      </c>
      <c r="K188" s="13">
        <v>90</v>
      </c>
      <c r="L188" s="15">
        <f t="shared" si="5"/>
        <v>40.706319702602229</v>
      </c>
    </row>
    <row r="189" spans="1:12" x14ac:dyDescent="0.25">
      <c r="A189" s="13">
        <v>12</v>
      </c>
      <c r="B189" s="93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87">
        <v>148</v>
      </c>
      <c r="G189" s="13">
        <v>91</v>
      </c>
      <c r="H189" s="88">
        <v>364</v>
      </c>
      <c r="I189" s="13">
        <v>801</v>
      </c>
      <c r="J189" s="13">
        <v>782</v>
      </c>
      <c r="K189" s="13">
        <v>103</v>
      </c>
      <c r="L189" s="15">
        <f t="shared" si="5"/>
        <v>48.075447570332479</v>
      </c>
    </row>
    <row r="190" spans="1:12" x14ac:dyDescent="0.25">
      <c r="A190" s="13">
        <v>13</v>
      </c>
      <c r="B190" s="93" t="str">
        <f t="shared" si="4"/>
        <v>2010Kladno</v>
      </c>
      <c r="C190" s="13">
        <v>2010</v>
      </c>
      <c r="D190" s="14" t="s">
        <v>16</v>
      </c>
      <c r="E190" s="14" t="s">
        <v>14</v>
      </c>
      <c r="F190" s="87">
        <v>136</v>
      </c>
      <c r="G190" s="13">
        <v>77</v>
      </c>
      <c r="H190" s="88">
        <v>307</v>
      </c>
      <c r="I190" s="13">
        <v>1519</v>
      </c>
      <c r="J190" s="13">
        <v>1498</v>
      </c>
      <c r="K190" s="13">
        <v>183</v>
      </c>
      <c r="L190" s="15">
        <f t="shared" si="5"/>
        <v>44.589452603471294</v>
      </c>
    </row>
    <row r="191" spans="1:12" x14ac:dyDescent="0.25">
      <c r="A191" s="13">
        <v>14</v>
      </c>
      <c r="B191" s="93" t="str">
        <f t="shared" si="4"/>
        <v>2010Kolín</v>
      </c>
      <c r="C191" s="13">
        <v>2010</v>
      </c>
      <c r="D191" s="14" t="s">
        <v>17</v>
      </c>
      <c r="E191" s="14" t="s">
        <v>14</v>
      </c>
      <c r="F191" s="87">
        <v>123</v>
      </c>
      <c r="G191" s="13">
        <v>76</v>
      </c>
      <c r="H191" s="88">
        <v>248</v>
      </c>
      <c r="I191" s="13">
        <v>999</v>
      </c>
      <c r="J191" s="13">
        <v>976</v>
      </c>
      <c r="K191" s="13">
        <v>108</v>
      </c>
      <c r="L191" s="15">
        <f t="shared" si="5"/>
        <v>40.389344262295083</v>
      </c>
    </row>
    <row r="192" spans="1:12" x14ac:dyDescent="0.25">
      <c r="A192" s="13">
        <v>15</v>
      </c>
      <c r="B192" s="93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87">
        <v>103</v>
      </c>
      <c r="G192" s="13">
        <v>42</v>
      </c>
      <c r="H192" s="88">
        <v>211</v>
      </c>
      <c r="I192" s="13">
        <v>553</v>
      </c>
      <c r="J192" s="13">
        <v>555</v>
      </c>
      <c r="K192" s="13">
        <v>35</v>
      </c>
      <c r="L192" s="15">
        <f t="shared" si="5"/>
        <v>23.018018018018015</v>
      </c>
    </row>
    <row r="193" spans="1:12" x14ac:dyDescent="0.25">
      <c r="A193" s="13">
        <v>16</v>
      </c>
      <c r="B193" s="93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87">
        <v>131</v>
      </c>
      <c r="G193" s="13">
        <v>82</v>
      </c>
      <c r="H193" s="88">
        <v>315</v>
      </c>
      <c r="I193" s="13">
        <v>1157</v>
      </c>
      <c r="J193" s="13">
        <v>1144</v>
      </c>
      <c r="K193" s="13">
        <v>152</v>
      </c>
      <c r="L193" s="15">
        <f t="shared" si="5"/>
        <v>48.496503496503493</v>
      </c>
    </row>
    <row r="194" spans="1:12" x14ac:dyDescent="0.25">
      <c r="A194" s="13">
        <v>17</v>
      </c>
      <c r="B194" s="93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87">
        <v>112</v>
      </c>
      <c r="G194" s="13">
        <v>60</v>
      </c>
      <c r="H194" s="88">
        <v>267</v>
      </c>
      <c r="I194" s="13">
        <v>1180</v>
      </c>
      <c r="J194" s="13">
        <v>1196</v>
      </c>
      <c r="K194" s="13">
        <v>68</v>
      </c>
      <c r="L194" s="15">
        <f t="shared" si="5"/>
        <v>20.752508361204011</v>
      </c>
    </row>
    <row r="195" spans="1:12" x14ac:dyDescent="0.25">
      <c r="A195" s="13">
        <v>18</v>
      </c>
      <c r="B195" s="93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87">
        <v>107</v>
      </c>
      <c r="G195" s="13">
        <v>63</v>
      </c>
      <c r="H195" s="88">
        <v>247</v>
      </c>
      <c r="I195" s="13">
        <v>824</v>
      </c>
      <c r="J195" s="13">
        <v>814</v>
      </c>
      <c r="K195" s="13">
        <v>96</v>
      </c>
      <c r="L195" s="15">
        <f t="shared" si="5"/>
        <v>43.04668304668305</v>
      </c>
    </row>
    <row r="196" spans="1:12" x14ac:dyDescent="0.25">
      <c r="A196" s="13">
        <v>19</v>
      </c>
      <c r="B196" s="93" t="str">
        <f t="shared" si="4"/>
        <v>2010Praha-Východ</v>
      </c>
      <c r="C196" s="13">
        <v>2010</v>
      </c>
      <c r="D196" s="14" t="s">
        <v>133</v>
      </c>
      <c r="E196" s="14" t="s">
        <v>14</v>
      </c>
      <c r="F196" s="87">
        <v>154</v>
      </c>
      <c r="G196" s="13">
        <v>86</v>
      </c>
      <c r="H196" s="88">
        <v>303</v>
      </c>
      <c r="I196" s="13">
        <v>1266</v>
      </c>
      <c r="J196" s="13">
        <v>1241</v>
      </c>
      <c r="K196" s="13">
        <v>122</v>
      </c>
      <c r="L196" s="15">
        <f t="shared" si="5"/>
        <v>35.882352941176471</v>
      </c>
    </row>
    <row r="197" spans="1:12" x14ac:dyDescent="0.25">
      <c r="A197" s="13">
        <v>20</v>
      </c>
      <c r="B197" s="93" t="str">
        <f t="shared" si="4"/>
        <v>2010Praha-Západ</v>
      </c>
      <c r="C197" s="13">
        <v>2010</v>
      </c>
      <c r="D197" s="14" t="s">
        <v>134</v>
      </c>
      <c r="E197" s="14" t="s">
        <v>14</v>
      </c>
      <c r="F197" s="87">
        <v>201</v>
      </c>
      <c r="G197" s="13">
        <v>148</v>
      </c>
      <c r="H197" s="88">
        <v>409</v>
      </c>
      <c r="I197" s="13">
        <v>1226</v>
      </c>
      <c r="J197" s="13">
        <v>1235</v>
      </c>
      <c r="K197" s="13">
        <v>165</v>
      </c>
      <c r="L197" s="15">
        <f t="shared" si="5"/>
        <v>48.765182186234824</v>
      </c>
    </row>
    <row r="198" spans="1:12" x14ac:dyDescent="0.25">
      <c r="A198" s="13">
        <v>21</v>
      </c>
      <c r="B198" s="93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87">
        <v>163</v>
      </c>
      <c r="G198" s="13">
        <v>109</v>
      </c>
      <c r="H198" s="88">
        <v>331</v>
      </c>
      <c r="I198" s="13">
        <v>1125</v>
      </c>
      <c r="J198" s="13">
        <v>1107</v>
      </c>
      <c r="K198" s="13">
        <v>147</v>
      </c>
      <c r="L198" s="15">
        <f t="shared" si="5"/>
        <v>48.468834688346881</v>
      </c>
    </row>
    <row r="199" spans="1:12" x14ac:dyDescent="0.25">
      <c r="A199" s="13">
        <v>22</v>
      </c>
      <c r="B199" s="93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87">
        <v>141</v>
      </c>
      <c r="G199" s="13">
        <v>57</v>
      </c>
      <c r="H199" s="88">
        <v>303</v>
      </c>
      <c r="I199" s="13">
        <v>565</v>
      </c>
      <c r="J199" s="13">
        <v>550</v>
      </c>
      <c r="K199" s="13">
        <v>46</v>
      </c>
      <c r="L199" s="15">
        <f t="shared" ref="L199:L262" si="7">K199/J199*365</f>
        <v>30.527272727272727</v>
      </c>
    </row>
    <row r="200" spans="1:12" x14ac:dyDescent="0.25">
      <c r="A200" s="13">
        <v>23</v>
      </c>
      <c r="B200" s="93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87">
        <v>164</v>
      </c>
      <c r="G200" s="13">
        <v>110</v>
      </c>
      <c r="H200" s="88">
        <v>329</v>
      </c>
      <c r="I200" s="13">
        <v>1987</v>
      </c>
      <c r="J200" s="13">
        <v>1974</v>
      </c>
      <c r="K200" s="13">
        <v>364</v>
      </c>
      <c r="L200" s="15">
        <f t="shared" si="7"/>
        <v>67.304964539007088</v>
      </c>
    </row>
    <row r="201" spans="1:12" x14ac:dyDescent="0.25">
      <c r="A201" s="13">
        <v>24</v>
      </c>
      <c r="B201" s="93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87">
        <v>87</v>
      </c>
      <c r="G201" s="13">
        <v>55</v>
      </c>
      <c r="H201" s="88">
        <v>155</v>
      </c>
      <c r="I201" s="13">
        <v>578</v>
      </c>
      <c r="J201" s="13">
        <v>564</v>
      </c>
      <c r="K201" s="13">
        <v>70</v>
      </c>
      <c r="L201" s="15">
        <f t="shared" si="7"/>
        <v>45.301418439716315</v>
      </c>
    </row>
    <row r="202" spans="1:12" x14ac:dyDescent="0.25">
      <c r="A202" s="13">
        <v>25</v>
      </c>
      <c r="B202" s="93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87">
        <v>95</v>
      </c>
      <c r="G202" s="13">
        <v>61</v>
      </c>
      <c r="H202" s="88">
        <v>195</v>
      </c>
      <c r="I202" s="13">
        <v>744</v>
      </c>
      <c r="J202" s="13">
        <v>738</v>
      </c>
      <c r="K202" s="13">
        <v>83</v>
      </c>
      <c r="L202" s="15">
        <f t="shared" si="7"/>
        <v>41.050135501355015</v>
      </c>
    </row>
    <row r="203" spans="1:12" x14ac:dyDescent="0.25">
      <c r="A203" s="13">
        <v>26</v>
      </c>
      <c r="B203" s="93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87">
        <v>101</v>
      </c>
      <c r="G203" s="13">
        <v>60</v>
      </c>
      <c r="H203" s="88">
        <v>222</v>
      </c>
      <c r="I203" s="13">
        <v>454</v>
      </c>
      <c r="J203" s="13">
        <v>455</v>
      </c>
      <c r="K203" s="13">
        <v>45</v>
      </c>
      <c r="L203" s="15">
        <f t="shared" si="7"/>
        <v>36.098901098901095</v>
      </c>
    </row>
    <row r="204" spans="1:12" x14ac:dyDescent="0.25">
      <c r="A204" s="13">
        <v>27</v>
      </c>
      <c r="B204" s="93" t="str">
        <f t="shared" si="6"/>
        <v>2010Písek</v>
      </c>
      <c r="C204" s="13">
        <v>2010</v>
      </c>
      <c r="D204" s="14" t="s">
        <v>29</v>
      </c>
      <c r="E204" s="14" t="s">
        <v>25</v>
      </c>
      <c r="F204" s="87">
        <v>122</v>
      </c>
      <c r="G204" s="13">
        <v>75</v>
      </c>
      <c r="H204" s="88">
        <v>305</v>
      </c>
      <c r="I204" s="13">
        <v>616</v>
      </c>
      <c r="J204" s="13">
        <v>602</v>
      </c>
      <c r="K204" s="13">
        <v>81</v>
      </c>
      <c r="L204" s="15">
        <f t="shared" si="7"/>
        <v>49.111295681063119</v>
      </c>
    </row>
    <row r="205" spans="1:12" x14ac:dyDescent="0.25">
      <c r="A205" s="13">
        <v>28</v>
      </c>
      <c r="B205" s="93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87">
        <v>66</v>
      </c>
      <c r="G205" s="13">
        <v>40</v>
      </c>
      <c r="H205" s="88">
        <v>179</v>
      </c>
      <c r="I205" s="13">
        <v>497</v>
      </c>
      <c r="J205" s="13">
        <v>489</v>
      </c>
      <c r="K205" s="13">
        <v>39</v>
      </c>
      <c r="L205" s="15">
        <f t="shared" si="7"/>
        <v>29.110429447852759</v>
      </c>
    </row>
    <row r="206" spans="1:12" x14ac:dyDescent="0.25">
      <c r="A206" s="13">
        <v>29</v>
      </c>
      <c r="B206" s="93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87">
        <v>138</v>
      </c>
      <c r="G206" s="13">
        <v>78</v>
      </c>
      <c r="H206" s="88">
        <v>281</v>
      </c>
      <c r="I206" s="13">
        <v>758</v>
      </c>
      <c r="J206" s="13">
        <v>741</v>
      </c>
      <c r="K206" s="13">
        <v>107</v>
      </c>
      <c r="L206" s="15">
        <f t="shared" si="7"/>
        <v>52.705802968960867</v>
      </c>
    </row>
    <row r="207" spans="1:12" x14ac:dyDescent="0.25">
      <c r="A207" s="13">
        <v>30</v>
      </c>
      <c r="B207" s="93" t="str">
        <f t="shared" si="6"/>
        <v>2010Tábor</v>
      </c>
      <c r="C207" s="13">
        <v>2010</v>
      </c>
      <c r="D207" s="14" t="s">
        <v>32</v>
      </c>
      <c r="E207" s="14" t="s">
        <v>25</v>
      </c>
      <c r="F207" s="87">
        <v>141</v>
      </c>
      <c r="G207" s="13">
        <v>86</v>
      </c>
      <c r="H207" s="88">
        <v>363</v>
      </c>
      <c r="I207" s="13">
        <v>825</v>
      </c>
      <c r="J207" s="13">
        <v>831</v>
      </c>
      <c r="K207" s="13">
        <v>131</v>
      </c>
      <c r="L207" s="15">
        <f t="shared" si="7"/>
        <v>57.53910950661853</v>
      </c>
    </row>
    <row r="208" spans="1:12" x14ac:dyDescent="0.25">
      <c r="A208" s="13">
        <v>31</v>
      </c>
      <c r="B208" s="93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87">
        <v>59</v>
      </c>
      <c r="G208" s="13">
        <v>27</v>
      </c>
      <c r="H208" s="88">
        <v>132</v>
      </c>
      <c r="I208" s="13">
        <v>538</v>
      </c>
      <c r="J208" s="13">
        <v>507</v>
      </c>
      <c r="K208" s="13">
        <v>51</v>
      </c>
      <c r="L208" s="15">
        <f t="shared" si="7"/>
        <v>36.715976331360949</v>
      </c>
    </row>
    <row r="209" spans="1:12" x14ac:dyDescent="0.25">
      <c r="A209" s="13">
        <v>32</v>
      </c>
      <c r="B209" s="93" t="str">
        <f t="shared" si="6"/>
        <v>2010Cheb</v>
      </c>
      <c r="C209" s="13">
        <v>2010</v>
      </c>
      <c r="D209" s="14" t="s">
        <v>35</v>
      </c>
      <c r="E209" s="14" t="s">
        <v>34</v>
      </c>
      <c r="F209" s="87">
        <v>355</v>
      </c>
      <c r="G209" s="13">
        <v>173</v>
      </c>
      <c r="H209" s="88">
        <v>801</v>
      </c>
      <c r="I209" s="13">
        <v>1273</v>
      </c>
      <c r="J209" s="13">
        <v>1351</v>
      </c>
      <c r="K209" s="13">
        <v>326</v>
      </c>
      <c r="L209" s="15">
        <f t="shared" si="7"/>
        <v>88.075499629903774</v>
      </c>
    </row>
    <row r="210" spans="1:12" x14ac:dyDescent="0.25">
      <c r="A210" s="13">
        <v>33</v>
      </c>
      <c r="B210" s="93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87">
        <v>268</v>
      </c>
      <c r="G210" s="13">
        <v>99</v>
      </c>
      <c r="H210" s="88">
        <v>457</v>
      </c>
      <c r="I210" s="13">
        <v>1655</v>
      </c>
      <c r="J210" s="13">
        <v>1692</v>
      </c>
      <c r="K210" s="13">
        <v>272</v>
      </c>
      <c r="L210" s="15">
        <f t="shared" si="7"/>
        <v>58.676122931442087</v>
      </c>
    </row>
    <row r="211" spans="1:12" x14ac:dyDescent="0.25">
      <c r="A211" s="13">
        <v>34</v>
      </c>
      <c r="B211" s="93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87">
        <v>121</v>
      </c>
      <c r="G211" s="13">
        <v>69</v>
      </c>
      <c r="H211" s="88">
        <v>285</v>
      </c>
      <c r="I211" s="13">
        <v>618</v>
      </c>
      <c r="J211" s="13">
        <v>614</v>
      </c>
      <c r="K211" s="13">
        <v>91</v>
      </c>
      <c r="L211" s="15">
        <f t="shared" si="7"/>
        <v>54.096091205211728</v>
      </c>
    </row>
    <row r="212" spans="1:12" x14ac:dyDescent="0.25">
      <c r="A212" s="13">
        <v>35</v>
      </c>
      <c r="B212" s="93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87">
        <v>133</v>
      </c>
      <c r="G212" s="13">
        <v>104</v>
      </c>
      <c r="H212" s="88">
        <v>274</v>
      </c>
      <c r="I212" s="13">
        <v>365</v>
      </c>
      <c r="J212" s="13">
        <v>328</v>
      </c>
      <c r="K212" s="13">
        <v>91</v>
      </c>
      <c r="L212" s="15">
        <f t="shared" si="7"/>
        <v>101.26524390243904</v>
      </c>
    </row>
    <row r="213" spans="1:12" x14ac:dyDescent="0.25">
      <c r="A213" s="13">
        <v>36</v>
      </c>
      <c r="B213" s="93" t="str">
        <f t="shared" si="6"/>
        <v>2010Plzeň-Město</v>
      </c>
      <c r="C213" s="13">
        <v>2010</v>
      </c>
      <c r="D213" s="14" t="s">
        <v>135</v>
      </c>
      <c r="E213" s="14" t="s">
        <v>34</v>
      </c>
      <c r="F213" s="87">
        <v>212</v>
      </c>
      <c r="G213" s="13">
        <v>114</v>
      </c>
      <c r="H213" s="88">
        <v>440</v>
      </c>
      <c r="I213" s="13">
        <v>1956</v>
      </c>
      <c r="J213" s="13">
        <v>1940</v>
      </c>
      <c r="K213" s="13">
        <v>363</v>
      </c>
      <c r="L213" s="15">
        <f t="shared" si="7"/>
        <v>68.296391752577321</v>
      </c>
    </row>
    <row r="214" spans="1:12" x14ac:dyDescent="0.25">
      <c r="A214" s="13">
        <v>37</v>
      </c>
      <c r="B214" s="93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87">
        <v>261</v>
      </c>
      <c r="G214" s="13">
        <v>145</v>
      </c>
      <c r="H214" s="88">
        <v>640</v>
      </c>
      <c r="I214" s="13">
        <v>675</v>
      </c>
      <c r="J214" s="13">
        <v>629</v>
      </c>
      <c r="K214" s="13">
        <v>176</v>
      </c>
      <c r="L214" s="15">
        <f t="shared" si="7"/>
        <v>102.13036565977741</v>
      </c>
    </row>
    <row r="215" spans="1:12" x14ac:dyDescent="0.25">
      <c r="A215" s="13">
        <v>38</v>
      </c>
      <c r="B215" s="93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87">
        <v>185</v>
      </c>
      <c r="G215" s="13">
        <v>126</v>
      </c>
      <c r="H215" s="88">
        <v>413</v>
      </c>
      <c r="I215" s="13">
        <v>404</v>
      </c>
      <c r="J215" s="13">
        <v>419</v>
      </c>
      <c r="K215" s="13">
        <v>76</v>
      </c>
      <c r="L215" s="15">
        <f t="shared" si="7"/>
        <v>66.205250596658715</v>
      </c>
    </row>
    <row r="216" spans="1:12" x14ac:dyDescent="0.25">
      <c r="A216" s="13">
        <v>39</v>
      </c>
      <c r="B216" s="93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87">
        <v>139</v>
      </c>
      <c r="G216" s="13">
        <v>68</v>
      </c>
      <c r="H216" s="88">
        <v>344</v>
      </c>
      <c r="I216" s="13">
        <v>1380</v>
      </c>
      <c r="J216" s="13">
        <v>1353</v>
      </c>
      <c r="K216" s="13">
        <v>250</v>
      </c>
      <c r="L216" s="15">
        <f t="shared" si="7"/>
        <v>67.442719881744281</v>
      </c>
    </row>
    <row r="217" spans="1:12" x14ac:dyDescent="0.25">
      <c r="A217" s="13">
        <v>40</v>
      </c>
      <c r="B217" s="93" t="str">
        <f t="shared" si="6"/>
        <v>2010Tachov</v>
      </c>
      <c r="C217" s="13">
        <v>2010</v>
      </c>
      <c r="D217" s="14" t="s">
        <v>42</v>
      </c>
      <c r="E217" s="14" t="s">
        <v>34</v>
      </c>
      <c r="F217" s="87">
        <v>174</v>
      </c>
      <c r="G217" s="13">
        <v>92</v>
      </c>
      <c r="H217" s="88">
        <v>428</v>
      </c>
      <c r="I217" s="13">
        <v>647</v>
      </c>
      <c r="J217" s="13">
        <v>638</v>
      </c>
      <c r="K217" s="13">
        <v>130</v>
      </c>
      <c r="L217" s="15">
        <f t="shared" si="7"/>
        <v>74.373040752351102</v>
      </c>
    </row>
    <row r="218" spans="1:12" x14ac:dyDescent="0.25">
      <c r="A218" s="13">
        <v>41</v>
      </c>
      <c r="B218" s="93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87">
        <v>395</v>
      </c>
      <c r="G218" s="13">
        <v>232</v>
      </c>
      <c r="H218" s="88">
        <v>1001</v>
      </c>
      <c r="I218" s="13">
        <v>1608</v>
      </c>
      <c r="J218" s="13">
        <v>1777</v>
      </c>
      <c r="K218" s="13">
        <v>715</v>
      </c>
      <c r="L218" s="15">
        <f t="shared" si="7"/>
        <v>146.86268992684299</v>
      </c>
    </row>
    <row r="219" spans="1:12" x14ac:dyDescent="0.25">
      <c r="A219" s="13">
        <v>42</v>
      </c>
      <c r="B219" s="93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87">
        <v>406</v>
      </c>
      <c r="G219" s="13">
        <v>227</v>
      </c>
      <c r="H219" s="88">
        <v>1034</v>
      </c>
      <c r="I219" s="13">
        <v>1823</v>
      </c>
      <c r="J219" s="13">
        <v>1723</v>
      </c>
      <c r="K219" s="13">
        <v>932</v>
      </c>
      <c r="L219" s="15">
        <f t="shared" si="7"/>
        <v>197.43470690655832</v>
      </c>
    </row>
    <row r="220" spans="1:12" x14ac:dyDescent="0.25">
      <c r="A220" s="13">
        <v>43</v>
      </c>
      <c r="B220" s="93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87">
        <v>776</v>
      </c>
      <c r="G220" s="13">
        <v>697</v>
      </c>
      <c r="H220" s="88">
        <v>1660</v>
      </c>
      <c r="I220" s="13">
        <v>1926</v>
      </c>
      <c r="J220" s="13">
        <v>2479</v>
      </c>
      <c r="K220" s="13">
        <v>1063</v>
      </c>
      <c r="L220" s="15">
        <f t="shared" si="7"/>
        <v>156.51270673658732</v>
      </c>
    </row>
    <row r="221" spans="1:12" x14ac:dyDescent="0.25">
      <c r="A221" s="13">
        <v>44</v>
      </c>
      <c r="B221" s="93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87">
        <v>362</v>
      </c>
      <c r="G221" s="13">
        <v>176</v>
      </c>
      <c r="H221" s="88">
        <v>921</v>
      </c>
      <c r="I221" s="13">
        <v>1054</v>
      </c>
      <c r="J221" s="13">
        <v>1048</v>
      </c>
      <c r="K221" s="13">
        <v>495</v>
      </c>
      <c r="L221" s="15">
        <f t="shared" si="7"/>
        <v>172.39980916030535</v>
      </c>
    </row>
    <row r="222" spans="1:12" x14ac:dyDescent="0.25">
      <c r="A222" s="13">
        <v>45</v>
      </c>
      <c r="B222" s="93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87">
        <v>523</v>
      </c>
      <c r="G222" s="13">
        <v>303</v>
      </c>
      <c r="H222" s="88">
        <v>1337</v>
      </c>
      <c r="I222" s="13">
        <v>2228</v>
      </c>
      <c r="J222" s="13">
        <v>2334</v>
      </c>
      <c r="K222" s="13">
        <v>997</v>
      </c>
      <c r="L222" s="15">
        <f t="shared" si="7"/>
        <v>155.91473864610111</v>
      </c>
    </row>
    <row r="223" spans="1:12" x14ac:dyDescent="0.25">
      <c r="A223" s="13">
        <v>46</v>
      </c>
      <c r="B223" s="93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87">
        <v>468</v>
      </c>
      <c r="G223" s="13">
        <v>249</v>
      </c>
      <c r="H223" s="88">
        <v>1231</v>
      </c>
      <c r="I223" s="13">
        <v>1353</v>
      </c>
      <c r="J223" s="13">
        <v>1438</v>
      </c>
      <c r="K223" s="13">
        <v>537</v>
      </c>
      <c r="L223" s="15">
        <f t="shared" si="7"/>
        <v>136.30389429763559</v>
      </c>
    </row>
    <row r="224" spans="1:12" x14ac:dyDescent="0.25">
      <c r="A224" s="13">
        <v>47</v>
      </c>
      <c r="B224" s="93" t="str">
        <f t="shared" si="6"/>
        <v>2010Louny</v>
      </c>
      <c r="C224" s="13">
        <v>2010</v>
      </c>
      <c r="D224" s="14" t="s">
        <v>50</v>
      </c>
      <c r="E224" s="14" t="s">
        <v>44</v>
      </c>
      <c r="F224" s="87">
        <v>248</v>
      </c>
      <c r="G224" s="13">
        <v>120</v>
      </c>
      <c r="H224" s="88">
        <v>623</v>
      </c>
      <c r="I224" s="13">
        <v>883</v>
      </c>
      <c r="J224" s="13">
        <v>874</v>
      </c>
      <c r="K224" s="13">
        <v>241</v>
      </c>
      <c r="L224" s="15">
        <f t="shared" si="7"/>
        <v>100.64645308924486</v>
      </c>
    </row>
    <row r="225" spans="1:12" x14ac:dyDescent="0.25">
      <c r="A225" s="13">
        <v>48</v>
      </c>
      <c r="B225" s="93" t="str">
        <f t="shared" si="6"/>
        <v>2010Most</v>
      </c>
      <c r="C225" s="13">
        <v>2010</v>
      </c>
      <c r="D225" s="14" t="s">
        <v>51</v>
      </c>
      <c r="E225" s="14" t="s">
        <v>44</v>
      </c>
      <c r="F225" s="87">
        <v>405</v>
      </c>
      <c r="G225" s="13">
        <v>242</v>
      </c>
      <c r="H225" s="88">
        <v>993</v>
      </c>
      <c r="I225" s="13">
        <v>1595</v>
      </c>
      <c r="J225" s="13">
        <v>1503</v>
      </c>
      <c r="K225" s="13">
        <v>737</v>
      </c>
      <c r="L225" s="15">
        <f t="shared" si="7"/>
        <v>178.97870924817033</v>
      </c>
    </row>
    <row r="226" spans="1:12" x14ac:dyDescent="0.25">
      <c r="A226" s="13">
        <v>49</v>
      </c>
      <c r="B226" s="93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87">
        <v>543</v>
      </c>
      <c r="G226" s="13">
        <v>263</v>
      </c>
      <c r="H226" s="88">
        <v>1260</v>
      </c>
      <c r="I226" s="13">
        <v>1993</v>
      </c>
      <c r="J226" s="13">
        <v>2052</v>
      </c>
      <c r="K226" s="13">
        <v>1063</v>
      </c>
      <c r="L226" s="15">
        <f t="shared" si="7"/>
        <v>189.08138401559452</v>
      </c>
    </row>
    <row r="227" spans="1:12" x14ac:dyDescent="0.25">
      <c r="A227" s="13">
        <v>50</v>
      </c>
      <c r="B227" s="93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87">
        <v>592</v>
      </c>
      <c r="G227" s="13">
        <v>223</v>
      </c>
      <c r="H227" s="88">
        <v>1772</v>
      </c>
      <c r="I227" s="13">
        <v>1937</v>
      </c>
      <c r="J227" s="13">
        <v>1912</v>
      </c>
      <c r="K227" s="13">
        <v>898</v>
      </c>
      <c r="L227" s="15">
        <f t="shared" si="7"/>
        <v>171.42782426778243</v>
      </c>
    </row>
    <row r="228" spans="1:12" x14ac:dyDescent="0.25">
      <c r="A228" s="13">
        <v>51</v>
      </c>
      <c r="B228" s="93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87">
        <v>97</v>
      </c>
      <c r="G228" s="13">
        <v>55</v>
      </c>
      <c r="H228" s="88">
        <v>223</v>
      </c>
      <c r="I228" s="13">
        <v>537</v>
      </c>
      <c r="J228" s="13">
        <v>533</v>
      </c>
      <c r="K228" s="13">
        <v>38</v>
      </c>
      <c r="L228" s="15">
        <f t="shared" si="7"/>
        <v>26.022514071294559</v>
      </c>
    </row>
    <row r="229" spans="1:12" x14ac:dyDescent="0.25">
      <c r="A229" s="13">
        <v>52</v>
      </c>
      <c r="B229" s="93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87">
        <v>156</v>
      </c>
      <c r="G229" s="13">
        <v>76</v>
      </c>
      <c r="H229" s="88">
        <v>357</v>
      </c>
      <c r="I229" s="13">
        <v>1078</v>
      </c>
      <c r="J229" s="13">
        <v>1108</v>
      </c>
      <c r="K229" s="13">
        <v>134</v>
      </c>
      <c r="L229" s="15">
        <f t="shared" si="7"/>
        <v>44.142599277978341</v>
      </c>
    </row>
    <row r="230" spans="1:12" x14ac:dyDescent="0.25">
      <c r="A230" s="13">
        <v>53</v>
      </c>
      <c r="B230" s="93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87">
        <v>110</v>
      </c>
      <c r="G230" s="13">
        <v>73</v>
      </c>
      <c r="H230" s="88">
        <v>246</v>
      </c>
      <c r="I230" s="13">
        <v>640</v>
      </c>
      <c r="J230" s="13">
        <v>602</v>
      </c>
      <c r="K230" s="13">
        <v>80</v>
      </c>
      <c r="L230" s="15">
        <f t="shared" si="7"/>
        <v>48.504983388704325</v>
      </c>
    </row>
    <row r="231" spans="1:12" x14ac:dyDescent="0.25">
      <c r="A231" s="13">
        <v>54</v>
      </c>
      <c r="B231" s="93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87">
        <v>105</v>
      </c>
      <c r="G231" s="13">
        <v>56</v>
      </c>
      <c r="H231" s="88">
        <v>237</v>
      </c>
      <c r="I231" s="13">
        <v>624</v>
      </c>
      <c r="J231" s="13">
        <v>627</v>
      </c>
      <c r="K231" s="13">
        <v>64</v>
      </c>
      <c r="L231" s="15">
        <f t="shared" si="7"/>
        <v>37.256778309409889</v>
      </c>
    </row>
    <row r="232" spans="1:12" x14ac:dyDescent="0.25">
      <c r="A232" s="13">
        <v>55</v>
      </c>
      <c r="B232" s="93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87">
        <v>103</v>
      </c>
      <c r="G232" s="13">
        <v>60</v>
      </c>
      <c r="H232" s="88">
        <v>227</v>
      </c>
      <c r="I232" s="13">
        <v>882</v>
      </c>
      <c r="J232" s="13">
        <v>897</v>
      </c>
      <c r="K232" s="13">
        <v>80</v>
      </c>
      <c r="L232" s="15">
        <f t="shared" si="7"/>
        <v>32.552954292084728</v>
      </c>
    </row>
    <row r="233" spans="1:12" x14ac:dyDescent="0.25">
      <c r="A233" s="13">
        <v>56</v>
      </c>
      <c r="B233" s="93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87">
        <v>146</v>
      </c>
      <c r="G233" s="13">
        <v>83</v>
      </c>
      <c r="H233" s="88">
        <v>300</v>
      </c>
      <c r="I233" s="13">
        <v>1181</v>
      </c>
      <c r="J233" s="13">
        <v>1215</v>
      </c>
      <c r="K233" s="13">
        <v>135</v>
      </c>
      <c r="L233" s="15">
        <f t="shared" si="7"/>
        <v>40.55555555555555</v>
      </c>
    </row>
    <row r="234" spans="1:12" x14ac:dyDescent="0.25">
      <c r="A234" s="13">
        <v>57</v>
      </c>
      <c r="B234" s="93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87">
        <v>185</v>
      </c>
      <c r="G234" s="13">
        <v>101</v>
      </c>
      <c r="H234" s="88">
        <v>427</v>
      </c>
      <c r="I234" s="13">
        <v>599</v>
      </c>
      <c r="J234" s="13">
        <v>601</v>
      </c>
      <c r="K234" s="13">
        <v>52</v>
      </c>
      <c r="L234" s="15">
        <f t="shared" si="7"/>
        <v>31.580698835274546</v>
      </c>
    </row>
    <row r="235" spans="1:12" x14ac:dyDescent="0.25">
      <c r="A235" s="13">
        <v>58</v>
      </c>
      <c r="B235" s="93" t="str">
        <f t="shared" si="6"/>
        <v>2010Semily</v>
      </c>
      <c r="C235" s="13">
        <v>2010</v>
      </c>
      <c r="D235" s="14" t="s">
        <v>62</v>
      </c>
      <c r="E235" s="14" t="s">
        <v>55</v>
      </c>
      <c r="F235" s="87">
        <v>81</v>
      </c>
      <c r="G235" s="13">
        <v>48</v>
      </c>
      <c r="H235" s="88">
        <v>179</v>
      </c>
      <c r="I235" s="13">
        <v>596</v>
      </c>
      <c r="J235" s="13">
        <v>619</v>
      </c>
      <c r="K235" s="13">
        <v>39</v>
      </c>
      <c r="L235" s="15">
        <f t="shared" si="7"/>
        <v>22.996768982229405</v>
      </c>
    </row>
    <row r="236" spans="1:12" x14ac:dyDescent="0.25">
      <c r="A236" s="13">
        <v>59</v>
      </c>
      <c r="B236" s="93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87">
        <v>61</v>
      </c>
      <c r="G236" s="13">
        <v>30</v>
      </c>
      <c r="H236" s="88">
        <v>126</v>
      </c>
      <c r="I236" s="13">
        <v>718</v>
      </c>
      <c r="J236" s="13">
        <v>721</v>
      </c>
      <c r="K236" s="13">
        <v>14</v>
      </c>
      <c r="L236" s="15">
        <f t="shared" si="7"/>
        <v>7.0873786407766985</v>
      </c>
    </row>
    <row r="237" spans="1:12" x14ac:dyDescent="0.25">
      <c r="A237" s="13">
        <v>60</v>
      </c>
      <c r="B237" s="93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87">
        <v>90</v>
      </c>
      <c r="G237" s="13">
        <v>46</v>
      </c>
      <c r="H237" s="88">
        <v>188</v>
      </c>
      <c r="I237" s="13">
        <v>1053</v>
      </c>
      <c r="J237" s="13">
        <v>1065</v>
      </c>
      <c r="K237" s="13">
        <v>104</v>
      </c>
      <c r="L237" s="15">
        <f t="shared" si="7"/>
        <v>35.643192488262912</v>
      </c>
    </row>
    <row r="238" spans="1:12" x14ac:dyDescent="0.25">
      <c r="A238" s="13">
        <v>61</v>
      </c>
      <c r="B238" s="93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87">
        <v>106</v>
      </c>
      <c r="G238" s="13">
        <v>55</v>
      </c>
      <c r="H238" s="88">
        <v>250</v>
      </c>
      <c r="I238" s="13">
        <v>756</v>
      </c>
      <c r="J238" s="13">
        <v>757</v>
      </c>
      <c r="K238" s="13">
        <v>61</v>
      </c>
      <c r="L238" s="15">
        <f t="shared" si="7"/>
        <v>29.412153236459709</v>
      </c>
    </row>
    <row r="239" spans="1:12" x14ac:dyDescent="0.25">
      <c r="A239" s="13">
        <v>62</v>
      </c>
      <c r="B239" s="93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87">
        <v>103</v>
      </c>
      <c r="G239" s="13">
        <v>67</v>
      </c>
      <c r="H239" s="88">
        <v>237</v>
      </c>
      <c r="I239" s="13">
        <v>679</v>
      </c>
      <c r="J239" s="13">
        <v>720</v>
      </c>
      <c r="K239" s="13">
        <v>51</v>
      </c>
      <c r="L239" s="15">
        <f t="shared" si="7"/>
        <v>25.854166666666664</v>
      </c>
    </row>
    <row r="240" spans="1:12" x14ac:dyDescent="0.25">
      <c r="A240" s="13">
        <v>63</v>
      </c>
      <c r="B240" s="93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87">
        <v>118</v>
      </c>
      <c r="G240" s="13">
        <v>69</v>
      </c>
      <c r="H240" s="88">
        <v>240</v>
      </c>
      <c r="I240" s="13">
        <v>4205</v>
      </c>
      <c r="J240" s="13">
        <v>4292</v>
      </c>
      <c r="K240" s="13">
        <v>499</v>
      </c>
      <c r="L240" s="15">
        <f t="shared" si="7"/>
        <v>42.435927306616961</v>
      </c>
    </row>
    <row r="241" spans="1:12" x14ac:dyDescent="0.25">
      <c r="A241" s="13">
        <v>64</v>
      </c>
      <c r="B241" s="93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87">
        <v>170</v>
      </c>
      <c r="G241" s="13">
        <v>81</v>
      </c>
      <c r="H241" s="88">
        <v>445</v>
      </c>
      <c r="I241" s="13">
        <v>936</v>
      </c>
      <c r="J241" s="13">
        <v>980</v>
      </c>
      <c r="K241" s="13">
        <v>121</v>
      </c>
      <c r="L241" s="15">
        <f t="shared" si="7"/>
        <v>45.066326530612244</v>
      </c>
    </row>
    <row r="242" spans="1:12" x14ac:dyDescent="0.25">
      <c r="A242" s="13">
        <v>65</v>
      </c>
      <c r="B242" s="93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87">
        <v>140</v>
      </c>
      <c r="G242" s="13">
        <v>94</v>
      </c>
      <c r="H242" s="88">
        <v>283</v>
      </c>
      <c r="I242" s="13">
        <v>934</v>
      </c>
      <c r="J242" s="13">
        <v>930</v>
      </c>
      <c r="K242" s="13">
        <v>122</v>
      </c>
      <c r="L242" s="15">
        <f t="shared" si="7"/>
        <v>47.881720430107528</v>
      </c>
    </row>
    <row r="243" spans="1:12" x14ac:dyDescent="0.25">
      <c r="A243" s="13">
        <v>66</v>
      </c>
      <c r="B243" s="93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87">
        <v>210</v>
      </c>
      <c r="G243" s="13">
        <v>114</v>
      </c>
      <c r="H243" s="88">
        <v>437</v>
      </c>
      <c r="I243" s="13">
        <v>1126</v>
      </c>
      <c r="J243" s="13">
        <v>1081</v>
      </c>
      <c r="K243" s="13">
        <v>203</v>
      </c>
      <c r="L243" s="15">
        <f t="shared" si="7"/>
        <v>68.543015726179462</v>
      </c>
    </row>
    <row r="244" spans="1:12" x14ac:dyDescent="0.25">
      <c r="A244" s="13">
        <v>67</v>
      </c>
      <c r="B244" s="93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87">
        <v>156</v>
      </c>
      <c r="G244" s="13">
        <v>104</v>
      </c>
      <c r="H244" s="88">
        <v>352</v>
      </c>
      <c r="I244" s="13">
        <v>692</v>
      </c>
      <c r="J244" s="13">
        <v>758</v>
      </c>
      <c r="K244" s="13">
        <v>126</v>
      </c>
      <c r="L244" s="15">
        <f t="shared" si="7"/>
        <v>60.672823218997365</v>
      </c>
    </row>
    <row r="245" spans="1:12" x14ac:dyDescent="0.25">
      <c r="A245" s="13">
        <v>68</v>
      </c>
      <c r="B245" s="93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87">
        <v>124</v>
      </c>
      <c r="G245" s="13">
        <v>65</v>
      </c>
      <c r="H245" s="88">
        <v>217</v>
      </c>
      <c r="I245" s="13">
        <v>739</v>
      </c>
      <c r="J245" s="13">
        <v>741</v>
      </c>
      <c r="K245" s="13">
        <v>86</v>
      </c>
      <c r="L245" s="15">
        <f t="shared" si="7"/>
        <v>42.361673414304995</v>
      </c>
    </row>
    <row r="246" spans="1:12" x14ac:dyDescent="0.25">
      <c r="A246" s="13">
        <v>69</v>
      </c>
      <c r="B246" s="93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87">
        <v>340</v>
      </c>
      <c r="G246" s="13">
        <v>118</v>
      </c>
      <c r="H246" s="88">
        <v>1033</v>
      </c>
      <c r="I246" s="13">
        <v>685</v>
      </c>
      <c r="J246" s="13">
        <v>688</v>
      </c>
      <c r="K246" s="13">
        <v>122</v>
      </c>
      <c r="L246" s="15">
        <f t="shared" si="7"/>
        <v>64.723837209302332</v>
      </c>
    </row>
    <row r="247" spans="1:12" x14ac:dyDescent="0.25">
      <c r="A247" s="13">
        <v>70</v>
      </c>
      <c r="B247" s="93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87">
        <v>91</v>
      </c>
      <c r="G247" s="13">
        <v>51</v>
      </c>
      <c r="H247" s="88">
        <v>215</v>
      </c>
      <c r="I247" s="13">
        <v>555</v>
      </c>
      <c r="J247" s="13">
        <v>588</v>
      </c>
      <c r="K247" s="13">
        <v>33</v>
      </c>
      <c r="L247" s="15">
        <f t="shared" si="7"/>
        <v>20.48469387755102</v>
      </c>
    </row>
    <row r="248" spans="1:12" x14ac:dyDescent="0.25">
      <c r="A248" s="13">
        <v>71</v>
      </c>
      <c r="B248" s="93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87">
        <v>348</v>
      </c>
      <c r="G248" s="13">
        <v>116</v>
      </c>
      <c r="H248" s="88">
        <v>1007</v>
      </c>
      <c r="I248" s="13">
        <v>1065</v>
      </c>
      <c r="J248" s="13">
        <v>1075</v>
      </c>
      <c r="K248" s="13">
        <v>159</v>
      </c>
      <c r="L248" s="15">
        <f t="shared" si="7"/>
        <v>53.986046511627904</v>
      </c>
    </row>
    <row r="249" spans="1:12" x14ac:dyDescent="0.25">
      <c r="A249" s="13">
        <v>72</v>
      </c>
      <c r="B249" s="93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87">
        <v>148</v>
      </c>
      <c r="G249" s="13">
        <v>103</v>
      </c>
      <c r="H249" s="88">
        <v>304</v>
      </c>
      <c r="I249" s="13">
        <v>615</v>
      </c>
      <c r="J249" s="13">
        <v>605</v>
      </c>
      <c r="K249" s="13">
        <v>75</v>
      </c>
      <c r="L249" s="15">
        <f t="shared" si="7"/>
        <v>45.247933884297524</v>
      </c>
    </row>
    <row r="250" spans="1:12" x14ac:dyDescent="0.25">
      <c r="A250" s="13">
        <v>73</v>
      </c>
      <c r="B250" s="93" t="str">
        <f t="shared" si="6"/>
        <v>2010Zlín</v>
      </c>
      <c r="C250" s="13">
        <v>2010</v>
      </c>
      <c r="D250" s="14" t="s">
        <v>78</v>
      </c>
      <c r="E250" s="14" t="s">
        <v>67</v>
      </c>
      <c r="F250" s="87">
        <v>264</v>
      </c>
      <c r="G250" s="13">
        <v>99</v>
      </c>
      <c r="H250" s="88">
        <v>587</v>
      </c>
      <c r="I250" s="13">
        <v>1159</v>
      </c>
      <c r="J250" s="13">
        <v>1206</v>
      </c>
      <c r="K250" s="13">
        <v>137</v>
      </c>
      <c r="L250" s="15">
        <f t="shared" si="7"/>
        <v>41.463515754560532</v>
      </c>
    </row>
    <row r="251" spans="1:12" x14ac:dyDescent="0.25">
      <c r="A251" s="13">
        <v>74</v>
      </c>
      <c r="B251" s="93" t="str">
        <f t="shared" si="6"/>
        <v>2010Znojmo</v>
      </c>
      <c r="C251" s="13">
        <v>2010</v>
      </c>
      <c r="D251" s="14" t="s">
        <v>79</v>
      </c>
      <c r="E251" s="14" t="s">
        <v>67</v>
      </c>
      <c r="F251" s="87">
        <v>152</v>
      </c>
      <c r="G251" s="13">
        <v>79</v>
      </c>
      <c r="H251" s="88">
        <v>311</v>
      </c>
      <c r="I251" s="13">
        <v>899</v>
      </c>
      <c r="J251" s="13">
        <v>841</v>
      </c>
      <c r="K251" s="13">
        <v>203</v>
      </c>
      <c r="L251" s="15">
        <f t="shared" si="7"/>
        <v>88.103448275862078</v>
      </c>
    </row>
    <row r="252" spans="1:12" x14ac:dyDescent="0.25">
      <c r="A252" s="13">
        <v>75</v>
      </c>
      <c r="B252" s="93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87">
        <v>221</v>
      </c>
      <c r="G252" s="13">
        <v>87</v>
      </c>
      <c r="H252" s="88">
        <v>460</v>
      </c>
      <c r="I252" s="13">
        <v>651</v>
      </c>
      <c r="J252" s="13">
        <v>628</v>
      </c>
      <c r="K252" s="13">
        <v>119</v>
      </c>
      <c r="L252" s="15">
        <f t="shared" si="7"/>
        <v>69.164012738853515</v>
      </c>
    </row>
    <row r="253" spans="1:12" x14ac:dyDescent="0.25">
      <c r="A253" s="13">
        <v>76</v>
      </c>
      <c r="B253" s="93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87">
        <v>181</v>
      </c>
      <c r="G253" s="13">
        <v>99</v>
      </c>
      <c r="H253" s="88">
        <v>439</v>
      </c>
      <c r="I253" s="13">
        <v>1182</v>
      </c>
      <c r="J253" s="13">
        <v>1198</v>
      </c>
      <c r="K253" s="13">
        <v>275</v>
      </c>
      <c r="L253" s="15">
        <f t="shared" si="7"/>
        <v>83.785475792988308</v>
      </c>
    </row>
    <row r="254" spans="1:12" x14ac:dyDescent="0.25">
      <c r="A254" s="13">
        <v>77</v>
      </c>
      <c r="B254" s="93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87">
        <v>158</v>
      </c>
      <c r="G254" s="13">
        <v>91</v>
      </c>
      <c r="H254" s="88">
        <v>351</v>
      </c>
      <c r="I254" s="13">
        <v>1726</v>
      </c>
      <c r="J254" s="13">
        <v>1751</v>
      </c>
      <c r="K254" s="13">
        <v>312</v>
      </c>
      <c r="L254" s="15">
        <f t="shared" si="7"/>
        <v>65.037121644774416</v>
      </c>
    </row>
    <row r="255" spans="1:12" x14ac:dyDescent="0.25">
      <c r="A255" s="13">
        <v>78</v>
      </c>
      <c r="B255" s="93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87">
        <v>130</v>
      </c>
      <c r="G255" s="13">
        <v>72</v>
      </c>
      <c r="H255" s="88">
        <v>292</v>
      </c>
      <c r="I255" s="13">
        <v>409</v>
      </c>
      <c r="J255" s="13">
        <v>389</v>
      </c>
      <c r="K255" s="13">
        <v>73</v>
      </c>
      <c r="L255" s="15">
        <f t="shared" si="7"/>
        <v>68.496143958868899</v>
      </c>
    </row>
    <row r="256" spans="1:12" x14ac:dyDescent="0.25">
      <c r="A256" s="13">
        <v>79</v>
      </c>
      <c r="B256" s="93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87">
        <v>131</v>
      </c>
      <c r="G256" s="13">
        <v>66</v>
      </c>
      <c r="H256" s="88">
        <v>265</v>
      </c>
      <c r="I256" s="13">
        <v>2883</v>
      </c>
      <c r="J256" s="13">
        <v>2816</v>
      </c>
      <c r="K256" s="13">
        <v>461</v>
      </c>
      <c r="L256" s="15">
        <f t="shared" si="7"/>
        <v>59.753196022727266</v>
      </c>
    </row>
    <row r="257" spans="1:12" x14ac:dyDescent="0.25">
      <c r="A257" s="13">
        <v>80</v>
      </c>
      <c r="B257" s="93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87">
        <v>176</v>
      </c>
      <c r="G257" s="13">
        <v>93</v>
      </c>
      <c r="H257" s="88">
        <v>386</v>
      </c>
      <c r="I257" s="13">
        <v>1237</v>
      </c>
      <c r="J257" s="13">
        <v>1229</v>
      </c>
      <c r="K257" s="13">
        <v>245</v>
      </c>
      <c r="L257" s="15">
        <f t="shared" si="7"/>
        <v>72.762408462164359</v>
      </c>
    </row>
    <row r="258" spans="1:12" x14ac:dyDescent="0.25">
      <c r="A258" s="13">
        <v>81</v>
      </c>
      <c r="B258" s="93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87">
        <v>189</v>
      </c>
      <c r="G258" s="13">
        <v>72</v>
      </c>
      <c r="H258" s="88">
        <v>508</v>
      </c>
      <c r="I258" s="13">
        <v>1904</v>
      </c>
      <c r="J258" s="13">
        <v>1948</v>
      </c>
      <c r="K258" s="13">
        <v>233</v>
      </c>
      <c r="L258" s="15">
        <f t="shared" si="7"/>
        <v>43.657597535934293</v>
      </c>
    </row>
    <row r="259" spans="1:12" x14ac:dyDescent="0.25">
      <c r="A259" s="13">
        <v>82</v>
      </c>
      <c r="B259" s="93" t="str">
        <f t="shared" si="6"/>
        <v>2010Opava</v>
      </c>
      <c r="C259" s="13">
        <v>2010</v>
      </c>
      <c r="D259" s="14" t="s">
        <v>88</v>
      </c>
      <c r="E259" s="14" t="s">
        <v>82</v>
      </c>
      <c r="F259" s="87">
        <v>213</v>
      </c>
      <c r="G259" s="13">
        <v>100</v>
      </c>
      <c r="H259" s="88">
        <v>563</v>
      </c>
      <c r="I259" s="13">
        <v>1232</v>
      </c>
      <c r="J259" s="13">
        <v>1200</v>
      </c>
      <c r="K259" s="13">
        <v>221</v>
      </c>
      <c r="L259" s="15">
        <f t="shared" si="7"/>
        <v>67.220833333333331</v>
      </c>
    </row>
    <row r="260" spans="1:12" x14ac:dyDescent="0.25">
      <c r="A260" s="13">
        <v>83</v>
      </c>
      <c r="B260" s="93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87">
        <v>229</v>
      </c>
      <c r="G260" s="13">
        <v>113</v>
      </c>
      <c r="H260" s="88">
        <v>582</v>
      </c>
      <c r="I260" s="13">
        <v>3702</v>
      </c>
      <c r="J260" s="13">
        <v>3793</v>
      </c>
      <c r="K260" s="13">
        <v>837</v>
      </c>
      <c r="L260" s="15">
        <f t="shared" si="7"/>
        <v>80.544423938834697</v>
      </c>
    </row>
    <row r="261" spans="1:12" x14ac:dyDescent="0.25">
      <c r="A261" s="13">
        <v>84</v>
      </c>
      <c r="B261" s="93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87">
        <v>183</v>
      </c>
      <c r="G261" s="13">
        <v>94</v>
      </c>
      <c r="H261" s="88">
        <v>430</v>
      </c>
      <c r="I261" s="13">
        <v>1192</v>
      </c>
      <c r="J261" s="13">
        <v>1160</v>
      </c>
      <c r="K261" s="13">
        <v>178</v>
      </c>
      <c r="L261" s="15">
        <f t="shared" si="7"/>
        <v>56.008620689655174</v>
      </c>
    </row>
    <row r="262" spans="1:12" x14ac:dyDescent="0.25">
      <c r="A262" s="13">
        <v>85</v>
      </c>
      <c r="B262" s="93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87">
        <v>108</v>
      </c>
      <c r="G262" s="13">
        <v>63</v>
      </c>
      <c r="H262" s="88">
        <v>231</v>
      </c>
      <c r="I262" s="13">
        <v>995</v>
      </c>
      <c r="J262" s="13">
        <v>985</v>
      </c>
      <c r="K262" s="13">
        <v>153</v>
      </c>
      <c r="L262" s="15">
        <f t="shared" si="7"/>
        <v>56.695431472081218</v>
      </c>
    </row>
    <row r="263" spans="1:12" x14ac:dyDescent="0.25">
      <c r="A263" s="13">
        <v>86</v>
      </c>
      <c r="B263" s="93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87">
        <v>183</v>
      </c>
      <c r="G263" s="13">
        <v>89</v>
      </c>
      <c r="H263" s="88">
        <v>424</v>
      </c>
      <c r="I263" s="13">
        <v>1094</v>
      </c>
      <c r="J263" s="13">
        <v>1076</v>
      </c>
      <c r="K263" s="13">
        <v>186</v>
      </c>
      <c r="L263" s="15">
        <f t="shared" ref="L263:L326" si="9">K263/J263*365</f>
        <v>63.094795539033456</v>
      </c>
    </row>
    <row r="264" spans="1:12" x14ac:dyDescent="0.25">
      <c r="A264" s="13">
        <v>1</v>
      </c>
      <c r="B264" s="93" t="str">
        <f t="shared" si="8"/>
        <v>2011Praha 1</v>
      </c>
      <c r="C264" s="13">
        <v>2011</v>
      </c>
      <c r="D264" s="14" t="s">
        <v>2</v>
      </c>
      <c r="E264" s="14" t="s">
        <v>3</v>
      </c>
      <c r="F264" s="87">
        <v>167</v>
      </c>
      <c r="G264" s="13">
        <v>72</v>
      </c>
      <c r="H264" s="88">
        <v>461</v>
      </c>
      <c r="I264" s="13">
        <v>1488</v>
      </c>
      <c r="J264" s="13">
        <v>1417</v>
      </c>
      <c r="K264" s="13">
        <v>282</v>
      </c>
      <c r="L264" s="15">
        <f t="shared" si="9"/>
        <v>72.639378969654203</v>
      </c>
    </row>
    <row r="265" spans="1:12" x14ac:dyDescent="0.25">
      <c r="A265" s="13">
        <v>2</v>
      </c>
      <c r="B265" s="93" t="str">
        <f t="shared" si="8"/>
        <v>2011Praha 2</v>
      </c>
      <c r="C265" s="13">
        <v>2011</v>
      </c>
      <c r="D265" s="14" t="s">
        <v>4</v>
      </c>
      <c r="E265" s="14" t="s">
        <v>3</v>
      </c>
      <c r="F265" s="87">
        <v>148</v>
      </c>
      <c r="G265" s="13">
        <v>78</v>
      </c>
      <c r="H265" s="88">
        <v>302</v>
      </c>
      <c r="I265" s="13">
        <v>2771</v>
      </c>
      <c r="J265" s="13">
        <v>2770</v>
      </c>
      <c r="K265" s="13">
        <v>259</v>
      </c>
      <c r="L265" s="15">
        <f t="shared" si="9"/>
        <v>34.128158844765345</v>
      </c>
    </row>
    <row r="266" spans="1:12" x14ac:dyDescent="0.25">
      <c r="A266" s="13">
        <v>3</v>
      </c>
      <c r="B266" s="93" t="str">
        <f t="shared" si="8"/>
        <v>2011Praha 3</v>
      </c>
      <c r="C266" s="13">
        <v>2011</v>
      </c>
      <c r="D266" s="14" t="s">
        <v>5</v>
      </c>
      <c r="E266" s="14" t="s">
        <v>3</v>
      </c>
      <c r="F266" s="87">
        <v>132</v>
      </c>
      <c r="G266" s="13">
        <v>92</v>
      </c>
      <c r="H266" s="88">
        <v>334</v>
      </c>
      <c r="I266" s="13">
        <v>587</v>
      </c>
      <c r="J266" s="13">
        <v>577</v>
      </c>
      <c r="K266" s="13">
        <v>77</v>
      </c>
      <c r="L266" s="15">
        <f t="shared" si="9"/>
        <v>48.708838821490474</v>
      </c>
    </row>
    <row r="267" spans="1:12" x14ac:dyDescent="0.25">
      <c r="A267" s="13">
        <v>4</v>
      </c>
      <c r="B267" s="93" t="str">
        <f t="shared" si="8"/>
        <v>2011Praha 4</v>
      </c>
      <c r="C267" s="13">
        <v>2011</v>
      </c>
      <c r="D267" s="14" t="s">
        <v>6</v>
      </c>
      <c r="E267" s="14" t="s">
        <v>3</v>
      </c>
      <c r="F267" s="87">
        <v>141</v>
      </c>
      <c r="G267" s="13">
        <v>70</v>
      </c>
      <c r="H267" s="88">
        <v>314</v>
      </c>
      <c r="I267" s="13">
        <v>1775</v>
      </c>
      <c r="J267" s="13">
        <v>1765</v>
      </c>
      <c r="K267" s="13">
        <v>172</v>
      </c>
      <c r="L267" s="15">
        <f t="shared" si="9"/>
        <v>35.569405099150138</v>
      </c>
    </row>
    <row r="268" spans="1:12" x14ac:dyDescent="0.25">
      <c r="A268" s="13">
        <v>5</v>
      </c>
      <c r="B268" s="93" t="str">
        <f t="shared" si="8"/>
        <v>2011Praha 5</v>
      </c>
      <c r="C268" s="13">
        <v>2011</v>
      </c>
      <c r="D268" s="14" t="s">
        <v>7</v>
      </c>
      <c r="E268" s="14" t="s">
        <v>3</v>
      </c>
      <c r="F268" s="87">
        <v>123</v>
      </c>
      <c r="G268" s="13">
        <v>58</v>
      </c>
      <c r="H268" s="88">
        <v>268</v>
      </c>
      <c r="I268" s="13">
        <v>1321</v>
      </c>
      <c r="J268" s="13">
        <v>1359</v>
      </c>
      <c r="K268" s="13">
        <v>90</v>
      </c>
      <c r="L268" s="15">
        <f t="shared" si="9"/>
        <v>24.172185430463578</v>
      </c>
    </row>
    <row r="269" spans="1:12" x14ac:dyDescent="0.25">
      <c r="A269" s="13">
        <v>6</v>
      </c>
      <c r="B269" s="93" t="str">
        <f t="shared" si="8"/>
        <v>2011Praha 6</v>
      </c>
      <c r="C269" s="13">
        <v>2011</v>
      </c>
      <c r="D269" s="14" t="s">
        <v>8</v>
      </c>
      <c r="E269" s="14" t="s">
        <v>3</v>
      </c>
      <c r="F269" s="87">
        <v>397</v>
      </c>
      <c r="G269" s="13">
        <v>112</v>
      </c>
      <c r="H269" s="88">
        <v>1159</v>
      </c>
      <c r="I269" s="13">
        <v>790</v>
      </c>
      <c r="J269" s="13">
        <v>717</v>
      </c>
      <c r="K269" s="13">
        <v>229</v>
      </c>
      <c r="L269" s="15">
        <f t="shared" si="9"/>
        <v>116.57601115760112</v>
      </c>
    </row>
    <row r="270" spans="1:12" x14ac:dyDescent="0.25">
      <c r="A270" s="13">
        <v>7</v>
      </c>
      <c r="B270" s="93" t="str">
        <f t="shared" si="8"/>
        <v>2011Praha 7</v>
      </c>
      <c r="C270" s="13">
        <v>2011</v>
      </c>
      <c r="D270" s="14" t="s">
        <v>9</v>
      </c>
      <c r="E270" s="14" t="s">
        <v>3</v>
      </c>
      <c r="F270" s="87">
        <v>281</v>
      </c>
      <c r="G270" s="13">
        <v>134</v>
      </c>
      <c r="H270" s="88">
        <v>722</v>
      </c>
      <c r="I270" s="13">
        <v>746</v>
      </c>
      <c r="J270" s="13">
        <v>809</v>
      </c>
      <c r="K270" s="13">
        <v>123</v>
      </c>
      <c r="L270" s="15">
        <f t="shared" si="9"/>
        <v>55.494437577255873</v>
      </c>
    </row>
    <row r="271" spans="1:12" x14ac:dyDescent="0.25">
      <c r="A271" s="13">
        <v>8</v>
      </c>
      <c r="B271" s="93" t="str">
        <f t="shared" si="8"/>
        <v>2011Praha 8</v>
      </c>
      <c r="C271" s="13">
        <v>2011</v>
      </c>
      <c r="D271" s="14" t="s">
        <v>10</v>
      </c>
      <c r="E271" s="14" t="s">
        <v>3</v>
      </c>
      <c r="F271" s="87">
        <v>129</v>
      </c>
      <c r="G271" s="13">
        <v>74</v>
      </c>
      <c r="H271" s="88">
        <v>287</v>
      </c>
      <c r="I271" s="13">
        <v>1005</v>
      </c>
      <c r="J271" s="13">
        <v>995</v>
      </c>
      <c r="K271" s="13">
        <v>135</v>
      </c>
      <c r="L271" s="15">
        <f t="shared" si="9"/>
        <v>49.522613065326638</v>
      </c>
    </row>
    <row r="272" spans="1:12" x14ac:dyDescent="0.25">
      <c r="A272" s="13">
        <v>9</v>
      </c>
      <c r="B272" s="93" t="str">
        <f t="shared" si="8"/>
        <v>2011Praha 9</v>
      </c>
      <c r="C272" s="13">
        <v>2011</v>
      </c>
      <c r="D272" s="14" t="s">
        <v>11</v>
      </c>
      <c r="E272" s="14" t="s">
        <v>3</v>
      </c>
      <c r="F272" s="87">
        <v>124</v>
      </c>
      <c r="G272" s="13">
        <v>68</v>
      </c>
      <c r="H272" s="88">
        <v>337</v>
      </c>
      <c r="I272" s="13">
        <v>1308</v>
      </c>
      <c r="J272" s="13">
        <v>1359</v>
      </c>
      <c r="K272" s="13">
        <v>91</v>
      </c>
      <c r="L272" s="15">
        <f t="shared" si="9"/>
        <v>24.440765268579838</v>
      </c>
    </row>
    <row r="273" spans="1:12" x14ac:dyDescent="0.25">
      <c r="A273" s="13">
        <v>10</v>
      </c>
      <c r="B273" s="93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87">
        <v>152</v>
      </c>
      <c r="G273" s="13">
        <v>95</v>
      </c>
      <c r="H273" s="88">
        <v>362</v>
      </c>
      <c r="I273" s="13">
        <v>1258</v>
      </c>
      <c r="J273" s="13">
        <v>1230</v>
      </c>
      <c r="K273" s="13">
        <v>247</v>
      </c>
      <c r="L273" s="15">
        <f t="shared" si="9"/>
        <v>73.296747967479675</v>
      </c>
    </row>
    <row r="274" spans="1:12" x14ac:dyDescent="0.25">
      <c r="A274" s="13">
        <v>11</v>
      </c>
      <c r="B274" s="93" t="str">
        <f t="shared" si="8"/>
        <v>2011Beroun</v>
      </c>
      <c r="C274" s="13">
        <v>2011</v>
      </c>
      <c r="D274" s="14" t="s">
        <v>13</v>
      </c>
      <c r="E274" s="14" t="s">
        <v>14</v>
      </c>
      <c r="F274" s="87">
        <v>142</v>
      </c>
      <c r="G274" s="13">
        <v>72</v>
      </c>
      <c r="H274" s="88">
        <v>339</v>
      </c>
      <c r="I274" s="13">
        <v>788</v>
      </c>
      <c r="J274" s="13">
        <v>800</v>
      </c>
      <c r="K274" s="13">
        <v>78</v>
      </c>
      <c r="L274" s="15">
        <f t="shared" si="9"/>
        <v>35.587499999999999</v>
      </c>
    </row>
    <row r="275" spans="1:12" x14ac:dyDescent="0.25">
      <c r="A275" s="13">
        <v>12</v>
      </c>
      <c r="B275" s="93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87">
        <v>164</v>
      </c>
      <c r="G275" s="13">
        <v>85</v>
      </c>
      <c r="H275" s="88">
        <v>453</v>
      </c>
      <c r="I275" s="13">
        <v>726</v>
      </c>
      <c r="J275" s="13">
        <v>771</v>
      </c>
      <c r="K275" s="13">
        <v>58</v>
      </c>
      <c r="L275" s="15">
        <f t="shared" si="9"/>
        <v>27.457846952010375</v>
      </c>
    </row>
    <row r="276" spans="1:12" x14ac:dyDescent="0.25">
      <c r="A276" s="13">
        <v>13</v>
      </c>
      <c r="B276" s="93" t="str">
        <f t="shared" si="8"/>
        <v>2011Kladno</v>
      </c>
      <c r="C276" s="13">
        <v>2011</v>
      </c>
      <c r="D276" s="14" t="s">
        <v>16</v>
      </c>
      <c r="E276" s="14" t="s">
        <v>14</v>
      </c>
      <c r="F276" s="87">
        <v>117</v>
      </c>
      <c r="G276" s="13">
        <v>71</v>
      </c>
      <c r="H276" s="88">
        <v>236</v>
      </c>
      <c r="I276" s="13">
        <v>1383</v>
      </c>
      <c r="J276" s="13">
        <v>1439</v>
      </c>
      <c r="K276" s="13">
        <v>127</v>
      </c>
      <c r="L276" s="15">
        <f t="shared" si="9"/>
        <v>32.213342599027101</v>
      </c>
    </row>
    <row r="277" spans="1:12" x14ac:dyDescent="0.25">
      <c r="A277" s="13">
        <v>14</v>
      </c>
      <c r="B277" s="93" t="str">
        <f t="shared" si="8"/>
        <v>2011Kolín</v>
      </c>
      <c r="C277" s="13">
        <v>2011</v>
      </c>
      <c r="D277" s="14" t="s">
        <v>17</v>
      </c>
      <c r="E277" s="14" t="s">
        <v>14</v>
      </c>
      <c r="F277" s="87">
        <v>141</v>
      </c>
      <c r="G277" s="13">
        <v>86</v>
      </c>
      <c r="H277" s="88">
        <v>328</v>
      </c>
      <c r="I277" s="13">
        <v>967</v>
      </c>
      <c r="J277" s="13">
        <v>968</v>
      </c>
      <c r="K277" s="13">
        <v>107</v>
      </c>
      <c r="L277" s="15">
        <f t="shared" si="9"/>
        <v>40.346074380165291</v>
      </c>
    </row>
    <row r="278" spans="1:12" x14ac:dyDescent="0.25">
      <c r="A278" s="13">
        <v>15</v>
      </c>
      <c r="B278" s="93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87">
        <v>95</v>
      </c>
      <c r="G278" s="13">
        <v>48</v>
      </c>
      <c r="H278" s="88">
        <v>197</v>
      </c>
      <c r="I278" s="13">
        <v>599</v>
      </c>
      <c r="J278" s="13">
        <v>605</v>
      </c>
      <c r="K278" s="13">
        <v>29</v>
      </c>
      <c r="L278" s="15">
        <f t="shared" si="9"/>
        <v>17.495867768595041</v>
      </c>
    </row>
    <row r="279" spans="1:12" x14ac:dyDescent="0.25">
      <c r="A279" s="13">
        <v>16</v>
      </c>
      <c r="B279" s="93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87">
        <v>136</v>
      </c>
      <c r="G279" s="13">
        <v>90</v>
      </c>
      <c r="H279" s="88">
        <v>321</v>
      </c>
      <c r="I279" s="13">
        <v>1115</v>
      </c>
      <c r="J279" s="13">
        <v>1161</v>
      </c>
      <c r="K279" s="13">
        <v>106</v>
      </c>
      <c r="L279" s="15">
        <f t="shared" si="9"/>
        <v>33.324720068906117</v>
      </c>
    </row>
    <row r="280" spans="1:12" x14ac:dyDescent="0.25">
      <c r="A280" s="13">
        <v>17</v>
      </c>
      <c r="B280" s="93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87">
        <v>95</v>
      </c>
      <c r="G280" s="13">
        <v>52</v>
      </c>
      <c r="H280" s="88">
        <v>216</v>
      </c>
      <c r="I280" s="13">
        <v>1157</v>
      </c>
      <c r="J280" s="13">
        <v>1181</v>
      </c>
      <c r="K280" s="13">
        <v>44</v>
      </c>
      <c r="L280" s="15">
        <f t="shared" si="9"/>
        <v>13.598645215918712</v>
      </c>
    </row>
    <row r="281" spans="1:12" x14ac:dyDescent="0.25">
      <c r="A281" s="13">
        <v>18</v>
      </c>
      <c r="B281" s="93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87">
        <v>97</v>
      </c>
      <c r="G281" s="13">
        <v>63</v>
      </c>
      <c r="H281" s="88">
        <v>208</v>
      </c>
      <c r="I281" s="13">
        <v>1008</v>
      </c>
      <c r="J281" s="13">
        <v>1011</v>
      </c>
      <c r="K281" s="13">
        <v>93</v>
      </c>
      <c r="L281" s="15">
        <f t="shared" si="9"/>
        <v>33.575667655786347</v>
      </c>
    </row>
    <row r="282" spans="1:12" x14ac:dyDescent="0.25">
      <c r="A282" s="13">
        <v>19</v>
      </c>
      <c r="B282" s="93" t="str">
        <f t="shared" si="8"/>
        <v>2011Praha-Východ</v>
      </c>
      <c r="C282" s="13">
        <v>2011</v>
      </c>
      <c r="D282" s="14" t="s">
        <v>133</v>
      </c>
      <c r="E282" s="14" t="s">
        <v>14</v>
      </c>
      <c r="F282" s="87">
        <v>139</v>
      </c>
      <c r="G282" s="13">
        <v>90</v>
      </c>
      <c r="H282" s="88">
        <v>296</v>
      </c>
      <c r="I282" s="13">
        <v>1558</v>
      </c>
      <c r="J282" s="13">
        <v>1547</v>
      </c>
      <c r="K282" s="13">
        <v>133</v>
      </c>
      <c r="L282" s="15">
        <f t="shared" si="9"/>
        <v>31.380090497737555</v>
      </c>
    </row>
    <row r="283" spans="1:12" x14ac:dyDescent="0.25">
      <c r="A283" s="13">
        <v>20</v>
      </c>
      <c r="B283" s="93" t="str">
        <f t="shared" si="8"/>
        <v>2011Praha-Západ</v>
      </c>
      <c r="C283" s="13">
        <v>2011</v>
      </c>
      <c r="D283" s="14" t="s">
        <v>134</v>
      </c>
      <c r="E283" s="14" t="s">
        <v>14</v>
      </c>
      <c r="F283" s="87">
        <v>222</v>
      </c>
      <c r="G283" s="13">
        <v>146</v>
      </c>
      <c r="H283" s="88">
        <v>477</v>
      </c>
      <c r="I283" s="13">
        <v>1457</v>
      </c>
      <c r="J283" s="13">
        <v>1356</v>
      </c>
      <c r="K283" s="13">
        <v>266</v>
      </c>
      <c r="L283" s="15">
        <f t="shared" si="9"/>
        <v>71.600294985250727</v>
      </c>
    </row>
    <row r="284" spans="1:12" x14ac:dyDescent="0.25">
      <c r="A284" s="13">
        <v>21</v>
      </c>
      <c r="B284" s="93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87">
        <v>187</v>
      </c>
      <c r="G284" s="13">
        <v>122</v>
      </c>
      <c r="H284" s="88">
        <v>442</v>
      </c>
      <c r="I284" s="13">
        <v>1117</v>
      </c>
      <c r="J284" s="13">
        <v>1149</v>
      </c>
      <c r="K284" s="13">
        <v>115</v>
      </c>
      <c r="L284" s="15">
        <f t="shared" si="9"/>
        <v>36.531766753698868</v>
      </c>
    </row>
    <row r="285" spans="1:12" x14ac:dyDescent="0.25">
      <c r="A285" s="13">
        <v>22</v>
      </c>
      <c r="B285" s="93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87">
        <v>143</v>
      </c>
      <c r="G285" s="13">
        <v>64</v>
      </c>
      <c r="H285" s="88">
        <v>351</v>
      </c>
      <c r="I285" s="13">
        <v>470</v>
      </c>
      <c r="J285" s="13">
        <v>481</v>
      </c>
      <c r="K285" s="13">
        <v>35</v>
      </c>
      <c r="L285" s="15">
        <f t="shared" si="9"/>
        <v>26.55925155925156</v>
      </c>
    </row>
    <row r="286" spans="1:12" x14ac:dyDescent="0.25">
      <c r="A286" s="13">
        <v>23</v>
      </c>
      <c r="B286" s="93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87">
        <v>158</v>
      </c>
      <c r="G286" s="13">
        <v>117</v>
      </c>
      <c r="H286" s="88">
        <v>327</v>
      </c>
      <c r="I286" s="13">
        <v>1802</v>
      </c>
      <c r="J286" s="13">
        <v>1809</v>
      </c>
      <c r="K286" s="13">
        <v>357</v>
      </c>
      <c r="L286" s="15">
        <f t="shared" si="9"/>
        <v>72.031509121061362</v>
      </c>
    </row>
    <row r="287" spans="1:12" x14ac:dyDescent="0.25">
      <c r="A287" s="13">
        <v>24</v>
      </c>
      <c r="B287" s="93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87">
        <v>82</v>
      </c>
      <c r="G287" s="13">
        <v>56</v>
      </c>
      <c r="H287" s="88">
        <v>153</v>
      </c>
      <c r="I287" s="13">
        <v>590</v>
      </c>
      <c r="J287" s="13">
        <v>594</v>
      </c>
      <c r="K287" s="13">
        <v>66</v>
      </c>
      <c r="L287" s="15">
        <f t="shared" si="9"/>
        <v>40.55555555555555</v>
      </c>
    </row>
    <row r="288" spans="1:12" x14ac:dyDescent="0.25">
      <c r="A288" s="13">
        <v>25</v>
      </c>
      <c r="B288" s="93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87">
        <v>124</v>
      </c>
      <c r="G288" s="13">
        <v>67</v>
      </c>
      <c r="H288" s="88">
        <v>252</v>
      </c>
      <c r="I288" s="13">
        <v>738</v>
      </c>
      <c r="J288" s="13">
        <v>732</v>
      </c>
      <c r="K288" s="13">
        <v>89</v>
      </c>
      <c r="L288" s="15">
        <f t="shared" si="9"/>
        <v>44.378415300546443</v>
      </c>
    </row>
    <row r="289" spans="1:12" x14ac:dyDescent="0.25">
      <c r="A289" s="13">
        <v>26</v>
      </c>
      <c r="B289" s="93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87">
        <v>82</v>
      </c>
      <c r="G289" s="13">
        <v>55</v>
      </c>
      <c r="H289" s="88">
        <v>177</v>
      </c>
      <c r="I289" s="13">
        <v>466</v>
      </c>
      <c r="J289" s="13">
        <v>460</v>
      </c>
      <c r="K289" s="13">
        <v>51</v>
      </c>
      <c r="L289" s="15">
        <f t="shared" si="9"/>
        <v>40.467391304347828</v>
      </c>
    </row>
    <row r="290" spans="1:12" x14ac:dyDescent="0.25">
      <c r="A290" s="13">
        <v>27</v>
      </c>
      <c r="B290" s="93" t="str">
        <f t="shared" si="8"/>
        <v>2011Písek</v>
      </c>
      <c r="C290" s="13">
        <v>2011</v>
      </c>
      <c r="D290" s="14" t="s">
        <v>29</v>
      </c>
      <c r="E290" s="14" t="s">
        <v>25</v>
      </c>
      <c r="F290" s="87">
        <v>117</v>
      </c>
      <c r="G290" s="13">
        <v>68</v>
      </c>
      <c r="H290" s="88">
        <v>278</v>
      </c>
      <c r="I290" s="13">
        <v>628</v>
      </c>
      <c r="J290" s="13">
        <v>600</v>
      </c>
      <c r="K290" s="13">
        <v>109</v>
      </c>
      <c r="L290" s="15">
        <f t="shared" si="9"/>
        <v>66.308333333333337</v>
      </c>
    </row>
    <row r="291" spans="1:12" x14ac:dyDescent="0.25">
      <c r="A291" s="13">
        <v>28</v>
      </c>
      <c r="B291" s="93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87">
        <v>74</v>
      </c>
      <c r="G291" s="13">
        <v>51</v>
      </c>
      <c r="H291" s="88">
        <v>147</v>
      </c>
      <c r="I291" s="13">
        <v>438</v>
      </c>
      <c r="J291" s="13">
        <v>445</v>
      </c>
      <c r="K291" s="13">
        <v>32</v>
      </c>
      <c r="L291" s="15">
        <f t="shared" si="9"/>
        <v>26.247191011235959</v>
      </c>
    </row>
    <row r="292" spans="1:12" x14ac:dyDescent="0.25">
      <c r="A292" s="13">
        <v>29</v>
      </c>
      <c r="B292" s="93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87">
        <v>132</v>
      </c>
      <c r="G292" s="13">
        <v>88</v>
      </c>
      <c r="H292" s="88">
        <v>293</v>
      </c>
      <c r="I292" s="13">
        <v>671</v>
      </c>
      <c r="J292" s="13">
        <v>692</v>
      </c>
      <c r="K292" s="13">
        <v>86</v>
      </c>
      <c r="L292" s="15">
        <f t="shared" si="9"/>
        <v>45.361271676300575</v>
      </c>
    </row>
    <row r="293" spans="1:12" x14ac:dyDescent="0.25">
      <c r="A293" s="13">
        <v>30</v>
      </c>
      <c r="B293" s="93" t="str">
        <f t="shared" si="8"/>
        <v>2011Tábor</v>
      </c>
      <c r="C293" s="13">
        <v>2011</v>
      </c>
      <c r="D293" s="14" t="s">
        <v>32</v>
      </c>
      <c r="E293" s="14" t="s">
        <v>25</v>
      </c>
      <c r="F293" s="87">
        <v>154</v>
      </c>
      <c r="G293" s="13">
        <v>92</v>
      </c>
      <c r="H293" s="88">
        <v>328</v>
      </c>
      <c r="I293" s="13">
        <v>763</v>
      </c>
      <c r="J293" s="13">
        <v>778</v>
      </c>
      <c r="K293" s="13">
        <v>116</v>
      </c>
      <c r="L293" s="15">
        <f t="shared" si="9"/>
        <v>54.421593830334189</v>
      </c>
    </row>
    <row r="294" spans="1:12" x14ac:dyDescent="0.25">
      <c r="A294" s="13">
        <v>31</v>
      </c>
      <c r="B294" s="93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87">
        <v>114</v>
      </c>
      <c r="G294" s="13">
        <v>43</v>
      </c>
      <c r="H294" s="88">
        <v>209</v>
      </c>
      <c r="I294" s="13">
        <v>520</v>
      </c>
      <c r="J294" s="13">
        <v>539</v>
      </c>
      <c r="K294" s="13">
        <v>32</v>
      </c>
      <c r="L294" s="15">
        <f t="shared" si="9"/>
        <v>21.669758812615957</v>
      </c>
    </row>
    <row r="295" spans="1:12" x14ac:dyDescent="0.25">
      <c r="A295" s="13">
        <v>32</v>
      </c>
      <c r="B295" s="93" t="str">
        <f t="shared" si="8"/>
        <v>2011Cheb</v>
      </c>
      <c r="C295" s="13">
        <v>2011</v>
      </c>
      <c r="D295" s="14" t="s">
        <v>35</v>
      </c>
      <c r="E295" s="14" t="s">
        <v>34</v>
      </c>
      <c r="F295" s="87">
        <v>297</v>
      </c>
      <c r="G295" s="13">
        <v>156</v>
      </c>
      <c r="H295" s="88">
        <v>637</v>
      </c>
      <c r="I295" s="13">
        <v>1262</v>
      </c>
      <c r="J295" s="13">
        <v>1229</v>
      </c>
      <c r="K295" s="13">
        <v>359</v>
      </c>
      <c r="L295" s="15">
        <f t="shared" si="9"/>
        <v>106.61920260374288</v>
      </c>
    </row>
    <row r="296" spans="1:12" x14ac:dyDescent="0.25">
      <c r="A296" s="13">
        <v>33</v>
      </c>
      <c r="B296" s="93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87">
        <v>180</v>
      </c>
      <c r="G296" s="13">
        <v>113</v>
      </c>
      <c r="H296" s="88">
        <v>363</v>
      </c>
      <c r="I296" s="13">
        <v>1601</v>
      </c>
      <c r="J296" s="13">
        <v>1545</v>
      </c>
      <c r="K296" s="13">
        <v>328</v>
      </c>
      <c r="L296" s="15">
        <f t="shared" si="9"/>
        <v>77.488673139158578</v>
      </c>
    </row>
    <row r="297" spans="1:12" x14ac:dyDescent="0.25">
      <c r="A297" s="13">
        <v>34</v>
      </c>
      <c r="B297" s="93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87">
        <v>104</v>
      </c>
      <c r="G297" s="13">
        <v>55</v>
      </c>
      <c r="H297" s="88">
        <v>228</v>
      </c>
      <c r="I297" s="13">
        <v>683</v>
      </c>
      <c r="J297" s="13">
        <v>688</v>
      </c>
      <c r="K297" s="13">
        <v>86</v>
      </c>
      <c r="L297" s="15">
        <f t="shared" si="9"/>
        <v>45.625</v>
      </c>
    </row>
    <row r="298" spans="1:12" x14ac:dyDescent="0.25">
      <c r="A298" s="13">
        <v>35</v>
      </c>
      <c r="B298" s="93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87">
        <v>157</v>
      </c>
      <c r="G298" s="13">
        <v>94</v>
      </c>
      <c r="H298" s="88">
        <v>344</v>
      </c>
      <c r="I298" s="13">
        <v>363</v>
      </c>
      <c r="J298" s="13">
        <v>397</v>
      </c>
      <c r="K298" s="13">
        <v>57</v>
      </c>
      <c r="L298" s="15">
        <f t="shared" si="9"/>
        <v>52.405541561712845</v>
      </c>
    </row>
    <row r="299" spans="1:12" x14ac:dyDescent="0.25">
      <c r="A299" s="13">
        <v>36</v>
      </c>
      <c r="B299" s="93" t="str">
        <f t="shared" si="8"/>
        <v>2011Plzeň-Město</v>
      </c>
      <c r="C299" s="13">
        <v>2011</v>
      </c>
      <c r="D299" s="14" t="s">
        <v>135</v>
      </c>
      <c r="E299" s="14" t="s">
        <v>34</v>
      </c>
      <c r="F299" s="87">
        <v>241</v>
      </c>
      <c r="G299" s="13">
        <v>128</v>
      </c>
      <c r="H299" s="88">
        <v>493</v>
      </c>
      <c r="I299" s="13">
        <v>1824</v>
      </c>
      <c r="J299" s="13">
        <v>1772</v>
      </c>
      <c r="K299" s="13">
        <v>415</v>
      </c>
      <c r="L299" s="15">
        <f t="shared" si="9"/>
        <v>85.482505643340858</v>
      </c>
    </row>
    <row r="300" spans="1:12" x14ac:dyDescent="0.25">
      <c r="A300" s="13">
        <v>37</v>
      </c>
      <c r="B300" s="93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87">
        <v>266</v>
      </c>
      <c r="G300" s="13">
        <v>159</v>
      </c>
      <c r="H300" s="88">
        <v>683</v>
      </c>
      <c r="I300" s="13">
        <v>707</v>
      </c>
      <c r="J300" s="13">
        <v>728</v>
      </c>
      <c r="K300" s="13">
        <v>155</v>
      </c>
      <c r="L300" s="15">
        <f t="shared" si="9"/>
        <v>77.712912087912088</v>
      </c>
    </row>
    <row r="301" spans="1:12" x14ac:dyDescent="0.25">
      <c r="A301" s="13">
        <v>38</v>
      </c>
      <c r="B301" s="93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87">
        <v>268</v>
      </c>
      <c r="G301" s="13">
        <v>149</v>
      </c>
      <c r="H301" s="88">
        <v>535</v>
      </c>
      <c r="I301" s="13">
        <v>410</v>
      </c>
      <c r="J301" s="13">
        <v>421</v>
      </c>
      <c r="K301" s="13">
        <v>65</v>
      </c>
      <c r="L301" s="15">
        <f t="shared" si="9"/>
        <v>56.353919239904982</v>
      </c>
    </row>
    <row r="302" spans="1:12" x14ac:dyDescent="0.25">
      <c r="A302" s="13">
        <v>39</v>
      </c>
      <c r="B302" s="93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87">
        <v>161</v>
      </c>
      <c r="G302" s="13">
        <v>82</v>
      </c>
      <c r="H302" s="88">
        <v>399</v>
      </c>
      <c r="I302" s="13">
        <v>1356</v>
      </c>
      <c r="J302" s="13">
        <v>1387</v>
      </c>
      <c r="K302" s="13">
        <v>219</v>
      </c>
      <c r="L302" s="15">
        <f t="shared" si="9"/>
        <v>57.631578947368418</v>
      </c>
    </row>
    <row r="303" spans="1:12" x14ac:dyDescent="0.25">
      <c r="A303" s="13">
        <v>40</v>
      </c>
      <c r="B303" s="93" t="str">
        <f t="shared" si="8"/>
        <v>2011Tachov</v>
      </c>
      <c r="C303" s="13">
        <v>2011</v>
      </c>
      <c r="D303" s="14" t="s">
        <v>42</v>
      </c>
      <c r="E303" s="14" t="s">
        <v>34</v>
      </c>
      <c r="F303" s="87">
        <v>189</v>
      </c>
      <c r="G303" s="13">
        <v>99</v>
      </c>
      <c r="H303" s="88">
        <v>441</v>
      </c>
      <c r="I303" s="13">
        <v>601</v>
      </c>
      <c r="J303" s="13">
        <v>567</v>
      </c>
      <c r="K303" s="13">
        <v>164</v>
      </c>
      <c r="L303" s="15">
        <f t="shared" si="9"/>
        <v>105.5731922398589</v>
      </c>
    </row>
    <row r="304" spans="1:12" x14ac:dyDescent="0.25">
      <c r="A304" s="13">
        <v>41</v>
      </c>
      <c r="B304" s="93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87">
        <v>387</v>
      </c>
      <c r="G304" s="13">
        <v>223</v>
      </c>
      <c r="H304" s="88">
        <v>1024</v>
      </c>
      <c r="I304" s="13">
        <v>1560</v>
      </c>
      <c r="J304" s="13">
        <v>1662</v>
      </c>
      <c r="K304" s="13">
        <v>614</v>
      </c>
      <c r="L304" s="15">
        <f t="shared" si="9"/>
        <v>134.84356197352588</v>
      </c>
    </row>
    <row r="305" spans="1:12" x14ac:dyDescent="0.25">
      <c r="A305" s="13">
        <v>42</v>
      </c>
      <c r="B305" s="93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87">
        <v>421</v>
      </c>
      <c r="G305" s="13">
        <v>274</v>
      </c>
      <c r="H305" s="88">
        <v>934</v>
      </c>
      <c r="I305" s="13">
        <v>1916</v>
      </c>
      <c r="J305" s="13">
        <v>1739</v>
      </c>
      <c r="K305" s="13">
        <v>1109</v>
      </c>
      <c r="L305" s="15">
        <f t="shared" si="9"/>
        <v>232.76883266244968</v>
      </c>
    </row>
    <row r="306" spans="1:12" x14ac:dyDescent="0.25">
      <c r="A306" s="13">
        <v>43</v>
      </c>
      <c r="B306" s="93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87">
        <v>598</v>
      </c>
      <c r="G306" s="13">
        <v>476</v>
      </c>
      <c r="H306" s="88">
        <v>1379</v>
      </c>
      <c r="I306" s="13">
        <v>2150</v>
      </c>
      <c r="J306" s="13">
        <v>2174</v>
      </c>
      <c r="K306" s="13">
        <v>1039</v>
      </c>
      <c r="L306" s="15">
        <f t="shared" si="9"/>
        <v>174.44112235510579</v>
      </c>
    </row>
    <row r="307" spans="1:12" x14ac:dyDescent="0.25">
      <c r="A307" s="13">
        <v>44</v>
      </c>
      <c r="B307" s="93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87">
        <v>325</v>
      </c>
      <c r="G307" s="13">
        <v>183</v>
      </c>
      <c r="H307" s="88">
        <v>790</v>
      </c>
      <c r="I307" s="13">
        <v>926</v>
      </c>
      <c r="J307" s="13">
        <v>988</v>
      </c>
      <c r="K307" s="13">
        <v>433</v>
      </c>
      <c r="L307" s="15">
        <f t="shared" si="9"/>
        <v>159.96457489878543</v>
      </c>
    </row>
    <row r="308" spans="1:12" x14ac:dyDescent="0.25">
      <c r="A308" s="13">
        <v>45</v>
      </c>
      <c r="B308" s="93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87">
        <v>456</v>
      </c>
      <c r="G308" s="13">
        <v>294</v>
      </c>
      <c r="H308" s="88">
        <v>1022</v>
      </c>
      <c r="I308" s="13">
        <v>2000</v>
      </c>
      <c r="J308" s="13">
        <v>2088</v>
      </c>
      <c r="K308" s="13">
        <v>909</v>
      </c>
      <c r="L308" s="15">
        <f t="shared" si="9"/>
        <v>158.90086206896552</v>
      </c>
    </row>
    <row r="309" spans="1:12" x14ac:dyDescent="0.25">
      <c r="A309" s="13">
        <v>46</v>
      </c>
      <c r="B309" s="93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87">
        <v>452</v>
      </c>
      <c r="G309" s="13">
        <v>216</v>
      </c>
      <c r="H309" s="88">
        <v>1273</v>
      </c>
      <c r="I309" s="13">
        <v>1353</v>
      </c>
      <c r="J309" s="13">
        <v>1270</v>
      </c>
      <c r="K309" s="13">
        <v>621</v>
      </c>
      <c r="L309" s="15">
        <f t="shared" si="9"/>
        <v>178.47637795275591</v>
      </c>
    </row>
    <row r="310" spans="1:12" x14ac:dyDescent="0.25">
      <c r="A310" s="13">
        <v>47</v>
      </c>
      <c r="B310" s="93" t="str">
        <f t="shared" si="8"/>
        <v>2011Louny</v>
      </c>
      <c r="C310" s="13">
        <v>2011</v>
      </c>
      <c r="D310" s="14" t="s">
        <v>50</v>
      </c>
      <c r="E310" s="14" t="s">
        <v>44</v>
      </c>
      <c r="F310" s="87">
        <v>221</v>
      </c>
      <c r="G310" s="13">
        <v>137</v>
      </c>
      <c r="H310" s="88">
        <v>403</v>
      </c>
      <c r="I310" s="13">
        <v>855</v>
      </c>
      <c r="J310" s="13">
        <v>856</v>
      </c>
      <c r="K310" s="13">
        <v>239</v>
      </c>
      <c r="L310" s="15">
        <f t="shared" si="9"/>
        <v>101.91004672897196</v>
      </c>
    </row>
    <row r="311" spans="1:12" x14ac:dyDescent="0.25">
      <c r="A311" s="13">
        <v>48</v>
      </c>
      <c r="B311" s="93" t="str">
        <f t="shared" si="8"/>
        <v>2011Most</v>
      </c>
      <c r="C311" s="13">
        <v>2011</v>
      </c>
      <c r="D311" s="14" t="s">
        <v>51</v>
      </c>
      <c r="E311" s="14" t="s">
        <v>44</v>
      </c>
      <c r="F311" s="87">
        <v>426</v>
      </c>
      <c r="G311" s="13">
        <v>236</v>
      </c>
      <c r="H311" s="88">
        <v>1100</v>
      </c>
      <c r="I311" s="13">
        <v>1550</v>
      </c>
      <c r="J311" s="13">
        <v>1583</v>
      </c>
      <c r="K311" s="13">
        <v>704</v>
      </c>
      <c r="L311" s="15">
        <f t="shared" si="9"/>
        <v>162.32469993682881</v>
      </c>
    </row>
    <row r="312" spans="1:12" x14ac:dyDescent="0.25">
      <c r="A312" s="13">
        <v>49</v>
      </c>
      <c r="B312" s="93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87">
        <v>468</v>
      </c>
      <c r="G312" s="13">
        <v>233</v>
      </c>
      <c r="H312" s="88">
        <v>1235</v>
      </c>
      <c r="I312" s="13">
        <v>1955</v>
      </c>
      <c r="J312" s="13">
        <v>2306</v>
      </c>
      <c r="K312" s="13">
        <v>712</v>
      </c>
      <c r="L312" s="15">
        <f t="shared" si="9"/>
        <v>112.69731136166521</v>
      </c>
    </row>
    <row r="313" spans="1:12" x14ac:dyDescent="0.25">
      <c r="A313" s="13">
        <v>50</v>
      </c>
      <c r="B313" s="93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87">
        <v>555</v>
      </c>
      <c r="G313" s="13">
        <v>217</v>
      </c>
      <c r="H313" s="88">
        <v>1651</v>
      </c>
      <c r="I313" s="13">
        <v>1929</v>
      </c>
      <c r="J313" s="13">
        <v>1968</v>
      </c>
      <c r="K313" s="13">
        <v>859</v>
      </c>
      <c r="L313" s="15">
        <f t="shared" si="9"/>
        <v>159.3165650406504</v>
      </c>
    </row>
    <row r="314" spans="1:12" x14ac:dyDescent="0.25">
      <c r="A314" s="13">
        <v>51</v>
      </c>
      <c r="B314" s="93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87">
        <v>115</v>
      </c>
      <c r="G314" s="13">
        <v>52</v>
      </c>
      <c r="H314" s="88">
        <v>229</v>
      </c>
      <c r="I314" s="13">
        <v>587</v>
      </c>
      <c r="J314" s="13">
        <v>585</v>
      </c>
      <c r="K314" s="13">
        <v>40</v>
      </c>
      <c r="L314" s="15">
        <f t="shared" si="9"/>
        <v>24.957264957264961</v>
      </c>
    </row>
    <row r="315" spans="1:12" x14ac:dyDescent="0.25">
      <c r="A315" s="13">
        <v>52</v>
      </c>
      <c r="B315" s="93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87">
        <v>140</v>
      </c>
      <c r="G315" s="13">
        <v>76</v>
      </c>
      <c r="H315" s="88">
        <v>307</v>
      </c>
      <c r="I315" s="13">
        <v>1064</v>
      </c>
      <c r="J315" s="13">
        <v>1064</v>
      </c>
      <c r="K315" s="13">
        <v>134</v>
      </c>
      <c r="L315" s="15">
        <f t="shared" si="9"/>
        <v>45.968045112781958</v>
      </c>
    </row>
    <row r="316" spans="1:12" x14ac:dyDescent="0.25">
      <c r="A316" s="13">
        <v>53</v>
      </c>
      <c r="B316" s="93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87">
        <v>141</v>
      </c>
      <c r="G316" s="13">
        <v>90</v>
      </c>
      <c r="H316" s="88">
        <v>342</v>
      </c>
      <c r="I316" s="13">
        <v>600</v>
      </c>
      <c r="J316" s="13">
        <v>638</v>
      </c>
      <c r="K316" s="13">
        <v>42</v>
      </c>
      <c r="L316" s="15">
        <f t="shared" si="9"/>
        <v>24.028213166144198</v>
      </c>
    </row>
    <row r="317" spans="1:12" x14ac:dyDescent="0.25">
      <c r="A317" s="13">
        <v>54</v>
      </c>
      <c r="B317" s="93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87">
        <v>148</v>
      </c>
      <c r="G317" s="13">
        <v>68</v>
      </c>
      <c r="H317" s="88">
        <v>371</v>
      </c>
      <c r="I317" s="13">
        <v>603</v>
      </c>
      <c r="J317" s="13">
        <v>576</v>
      </c>
      <c r="K317" s="13">
        <v>91</v>
      </c>
      <c r="L317" s="15">
        <f t="shared" si="9"/>
        <v>57.66493055555555</v>
      </c>
    </row>
    <row r="318" spans="1:12" x14ac:dyDescent="0.25">
      <c r="A318" s="13">
        <v>55</v>
      </c>
      <c r="B318" s="93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87">
        <v>109</v>
      </c>
      <c r="G318" s="13">
        <v>69</v>
      </c>
      <c r="H318" s="88">
        <v>229</v>
      </c>
      <c r="I318" s="13">
        <v>837</v>
      </c>
      <c r="J318" s="13">
        <v>822</v>
      </c>
      <c r="K318" s="13">
        <v>96</v>
      </c>
      <c r="L318" s="15">
        <f t="shared" si="9"/>
        <v>42.627737226277368</v>
      </c>
    </row>
    <row r="319" spans="1:12" x14ac:dyDescent="0.25">
      <c r="A319" s="13">
        <v>56</v>
      </c>
      <c r="B319" s="93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87">
        <v>138</v>
      </c>
      <c r="G319" s="13">
        <v>78</v>
      </c>
      <c r="H319" s="88">
        <v>273</v>
      </c>
      <c r="I319" s="13">
        <v>1282</v>
      </c>
      <c r="J319" s="13">
        <v>1242</v>
      </c>
      <c r="K319" s="13">
        <v>174</v>
      </c>
      <c r="L319" s="15">
        <f t="shared" si="9"/>
        <v>51.135265700483096</v>
      </c>
    </row>
    <row r="320" spans="1:12" x14ac:dyDescent="0.25">
      <c r="A320" s="13">
        <v>57</v>
      </c>
      <c r="B320" s="93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87">
        <v>150</v>
      </c>
      <c r="G320" s="13">
        <v>94</v>
      </c>
      <c r="H320" s="88">
        <v>295</v>
      </c>
      <c r="I320" s="13">
        <v>560</v>
      </c>
      <c r="J320" s="13">
        <v>557</v>
      </c>
      <c r="K320" s="13">
        <v>55</v>
      </c>
      <c r="L320" s="15">
        <f t="shared" si="9"/>
        <v>36.041292639138241</v>
      </c>
    </row>
    <row r="321" spans="1:12" x14ac:dyDescent="0.25">
      <c r="A321" s="13">
        <v>58</v>
      </c>
      <c r="B321" s="93" t="str">
        <f t="shared" si="8"/>
        <v>2011Semily</v>
      </c>
      <c r="C321" s="13">
        <v>2011</v>
      </c>
      <c r="D321" s="14" t="s">
        <v>62</v>
      </c>
      <c r="E321" s="14" t="s">
        <v>55</v>
      </c>
      <c r="F321" s="87">
        <v>83</v>
      </c>
      <c r="G321" s="13">
        <v>53</v>
      </c>
      <c r="H321" s="88">
        <v>194</v>
      </c>
      <c r="I321" s="13">
        <v>575</v>
      </c>
      <c r="J321" s="13">
        <v>574</v>
      </c>
      <c r="K321" s="13">
        <v>40</v>
      </c>
      <c r="L321" s="15">
        <f t="shared" si="9"/>
        <v>25.435540069686411</v>
      </c>
    </row>
    <row r="322" spans="1:12" x14ac:dyDescent="0.25">
      <c r="A322" s="13">
        <v>59</v>
      </c>
      <c r="B322" s="93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87">
        <v>50</v>
      </c>
      <c r="G322" s="13">
        <v>31</v>
      </c>
      <c r="H322" s="88">
        <v>95</v>
      </c>
      <c r="I322" s="13">
        <v>736</v>
      </c>
      <c r="J322" s="13">
        <v>739</v>
      </c>
      <c r="K322" s="13">
        <v>11</v>
      </c>
      <c r="L322" s="15">
        <f t="shared" si="9"/>
        <v>5.4330175913396488</v>
      </c>
    </row>
    <row r="323" spans="1:12" x14ac:dyDescent="0.25">
      <c r="A323" s="13">
        <v>60</v>
      </c>
      <c r="B323" s="93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87">
        <v>93</v>
      </c>
      <c r="G323" s="13">
        <v>48</v>
      </c>
      <c r="H323" s="88">
        <v>201</v>
      </c>
      <c r="I323" s="13">
        <v>1017</v>
      </c>
      <c r="J323" s="13">
        <v>1005</v>
      </c>
      <c r="K323" s="13">
        <v>116</v>
      </c>
      <c r="L323" s="15">
        <f t="shared" si="9"/>
        <v>42.129353233830841</v>
      </c>
    </row>
    <row r="324" spans="1:12" x14ac:dyDescent="0.25">
      <c r="A324" s="13">
        <v>61</v>
      </c>
      <c r="B324" s="93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87">
        <v>85</v>
      </c>
      <c r="G324" s="13">
        <v>49</v>
      </c>
      <c r="H324" s="88">
        <v>187</v>
      </c>
      <c r="I324" s="13">
        <v>761</v>
      </c>
      <c r="J324" s="13">
        <v>768</v>
      </c>
      <c r="K324" s="13">
        <v>54</v>
      </c>
      <c r="L324" s="15">
        <f t="shared" si="9"/>
        <v>25.6640625</v>
      </c>
    </row>
    <row r="325" spans="1:12" x14ac:dyDescent="0.25">
      <c r="A325" s="13">
        <v>62</v>
      </c>
      <c r="B325" s="93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87">
        <v>104</v>
      </c>
      <c r="G325" s="13">
        <v>68</v>
      </c>
      <c r="H325" s="88">
        <v>244</v>
      </c>
      <c r="I325" s="13">
        <v>676</v>
      </c>
      <c r="J325" s="13">
        <v>690</v>
      </c>
      <c r="K325" s="13">
        <v>37</v>
      </c>
      <c r="L325" s="15">
        <f t="shared" si="9"/>
        <v>19.572463768115941</v>
      </c>
    </row>
    <row r="326" spans="1:12" x14ac:dyDescent="0.25">
      <c r="A326" s="13">
        <v>63</v>
      </c>
      <c r="B326" s="93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87">
        <v>101</v>
      </c>
      <c r="G326" s="13">
        <v>63</v>
      </c>
      <c r="H326" s="88">
        <v>202</v>
      </c>
      <c r="I326" s="13">
        <v>3962</v>
      </c>
      <c r="J326" s="13">
        <v>3971</v>
      </c>
      <c r="K326" s="13">
        <v>490</v>
      </c>
      <c r="L326" s="15">
        <f t="shared" si="9"/>
        <v>45.039032989171496</v>
      </c>
    </row>
    <row r="327" spans="1:12" x14ac:dyDescent="0.25">
      <c r="A327" s="13">
        <v>64</v>
      </c>
      <c r="B327" s="93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87">
        <v>121</v>
      </c>
      <c r="G327" s="13">
        <v>66</v>
      </c>
      <c r="H327" s="88">
        <v>257</v>
      </c>
      <c r="I327" s="13">
        <v>903</v>
      </c>
      <c r="J327" s="13">
        <v>888</v>
      </c>
      <c r="K327" s="13">
        <v>136</v>
      </c>
      <c r="L327" s="15">
        <f t="shared" ref="L327:L390" si="11">K327/J327*365</f>
        <v>55.900900900900901</v>
      </c>
    </row>
    <row r="328" spans="1:12" x14ac:dyDescent="0.25">
      <c r="A328" s="13">
        <v>65</v>
      </c>
      <c r="B328" s="93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87">
        <v>149</v>
      </c>
      <c r="G328" s="13">
        <v>81</v>
      </c>
      <c r="H328" s="88">
        <v>326</v>
      </c>
      <c r="I328" s="13">
        <v>874</v>
      </c>
      <c r="J328" s="13">
        <v>844</v>
      </c>
      <c r="K328" s="13">
        <v>152</v>
      </c>
      <c r="L328" s="15">
        <f t="shared" si="11"/>
        <v>65.73459715639811</v>
      </c>
    </row>
    <row r="329" spans="1:12" x14ac:dyDescent="0.25">
      <c r="A329" s="13">
        <v>66</v>
      </c>
      <c r="B329" s="93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87">
        <v>156</v>
      </c>
      <c r="G329" s="13">
        <v>103</v>
      </c>
      <c r="H329" s="88">
        <v>307</v>
      </c>
      <c r="I329" s="13">
        <v>1152</v>
      </c>
      <c r="J329" s="13">
        <v>1180</v>
      </c>
      <c r="K329" s="13">
        <v>175</v>
      </c>
      <c r="L329" s="15">
        <f t="shared" si="11"/>
        <v>54.131355932203384</v>
      </c>
    </row>
    <row r="330" spans="1:12" x14ac:dyDescent="0.25">
      <c r="A330" s="13">
        <v>67</v>
      </c>
      <c r="B330" s="93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87">
        <v>156</v>
      </c>
      <c r="G330" s="13">
        <v>100</v>
      </c>
      <c r="H330" s="88">
        <v>358</v>
      </c>
      <c r="I330" s="13">
        <v>724</v>
      </c>
      <c r="J330" s="13">
        <v>715</v>
      </c>
      <c r="K330" s="13">
        <v>135</v>
      </c>
      <c r="L330" s="15">
        <f t="shared" si="11"/>
        <v>68.916083916083906</v>
      </c>
    </row>
    <row r="331" spans="1:12" x14ac:dyDescent="0.25">
      <c r="A331" s="13">
        <v>68</v>
      </c>
      <c r="B331" s="93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87">
        <v>110</v>
      </c>
      <c r="G331" s="13">
        <v>64</v>
      </c>
      <c r="H331" s="88">
        <v>188</v>
      </c>
      <c r="I331" s="13">
        <v>829</v>
      </c>
      <c r="J331" s="13">
        <v>772</v>
      </c>
      <c r="K331" s="13">
        <v>143</v>
      </c>
      <c r="L331" s="15">
        <f t="shared" si="11"/>
        <v>67.610103626943001</v>
      </c>
    </row>
    <row r="332" spans="1:12" x14ac:dyDescent="0.25">
      <c r="A332" s="13">
        <v>69</v>
      </c>
      <c r="B332" s="93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87">
        <v>151</v>
      </c>
      <c r="G332" s="13">
        <v>104</v>
      </c>
      <c r="H332" s="88">
        <v>285</v>
      </c>
      <c r="I332" s="13">
        <v>750</v>
      </c>
      <c r="J332" s="13">
        <v>732</v>
      </c>
      <c r="K332" s="13">
        <v>140</v>
      </c>
      <c r="L332" s="15">
        <f t="shared" si="11"/>
        <v>69.808743169398909</v>
      </c>
    </row>
    <row r="333" spans="1:12" x14ac:dyDescent="0.25">
      <c r="A333" s="13">
        <v>70</v>
      </c>
      <c r="B333" s="93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87">
        <v>146</v>
      </c>
      <c r="G333" s="13">
        <v>63</v>
      </c>
      <c r="H333" s="88">
        <v>399</v>
      </c>
      <c r="I333" s="13">
        <v>678</v>
      </c>
      <c r="J333" s="13">
        <v>658</v>
      </c>
      <c r="K333" s="13">
        <v>53</v>
      </c>
      <c r="L333" s="15">
        <f t="shared" si="11"/>
        <v>29.399696048632219</v>
      </c>
    </row>
    <row r="334" spans="1:12" x14ac:dyDescent="0.25">
      <c r="A334" s="13">
        <v>71</v>
      </c>
      <c r="B334" s="93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87">
        <v>342</v>
      </c>
      <c r="G334" s="13">
        <v>117</v>
      </c>
      <c r="H334" s="88">
        <v>914</v>
      </c>
      <c r="I334" s="13">
        <v>969</v>
      </c>
      <c r="J334" s="13">
        <v>1035</v>
      </c>
      <c r="K334" s="13">
        <v>93</v>
      </c>
      <c r="L334" s="15">
        <f t="shared" si="11"/>
        <v>32.79710144927536</v>
      </c>
    </row>
    <row r="335" spans="1:12" x14ac:dyDescent="0.25">
      <c r="A335" s="13">
        <v>72</v>
      </c>
      <c r="B335" s="93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87">
        <v>171</v>
      </c>
      <c r="G335" s="13">
        <v>104</v>
      </c>
      <c r="H335" s="88">
        <v>393</v>
      </c>
      <c r="I335" s="13">
        <v>522</v>
      </c>
      <c r="J335" s="13">
        <v>557</v>
      </c>
      <c r="K335" s="13">
        <v>40</v>
      </c>
      <c r="L335" s="15">
        <f t="shared" si="11"/>
        <v>26.211849192100541</v>
      </c>
    </row>
    <row r="336" spans="1:12" x14ac:dyDescent="0.25">
      <c r="A336" s="13">
        <v>73</v>
      </c>
      <c r="B336" s="93" t="str">
        <f t="shared" si="10"/>
        <v>2011Zlín</v>
      </c>
      <c r="C336" s="13">
        <v>2011</v>
      </c>
      <c r="D336" s="14" t="s">
        <v>78</v>
      </c>
      <c r="E336" s="14" t="s">
        <v>67</v>
      </c>
      <c r="F336" s="87">
        <v>168</v>
      </c>
      <c r="G336" s="13">
        <v>74</v>
      </c>
      <c r="H336" s="88">
        <v>374</v>
      </c>
      <c r="I336" s="13">
        <v>1225</v>
      </c>
      <c r="J336" s="13">
        <v>1219</v>
      </c>
      <c r="K336" s="13">
        <v>143</v>
      </c>
      <c r="L336" s="15">
        <f t="shared" si="11"/>
        <v>42.817883511074648</v>
      </c>
    </row>
    <row r="337" spans="1:12" x14ac:dyDescent="0.25">
      <c r="A337" s="13">
        <v>74</v>
      </c>
      <c r="B337" s="93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87">
        <v>166</v>
      </c>
      <c r="G337" s="13">
        <v>90</v>
      </c>
      <c r="H337" s="88">
        <v>358</v>
      </c>
      <c r="I337" s="13">
        <v>889</v>
      </c>
      <c r="J337" s="13">
        <v>937</v>
      </c>
      <c r="K337" s="13">
        <v>154</v>
      </c>
      <c r="L337" s="15">
        <f t="shared" si="11"/>
        <v>59.98932764140875</v>
      </c>
    </row>
    <row r="338" spans="1:12" x14ac:dyDescent="0.25">
      <c r="A338" s="13">
        <v>75</v>
      </c>
      <c r="B338" s="93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87">
        <v>216</v>
      </c>
      <c r="G338" s="13">
        <v>101</v>
      </c>
      <c r="H338" s="88">
        <v>487</v>
      </c>
      <c r="I338" s="13">
        <v>706</v>
      </c>
      <c r="J338" s="13">
        <v>700</v>
      </c>
      <c r="K338" s="13">
        <v>125</v>
      </c>
      <c r="L338" s="15">
        <f t="shared" si="11"/>
        <v>65.178571428571431</v>
      </c>
    </row>
    <row r="339" spans="1:12" x14ac:dyDescent="0.25">
      <c r="A339" s="13">
        <v>76</v>
      </c>
      <c r="B339" s="93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87">
        <v>177</v>
      </c>
      <c r="G339" s="13">
        <v>91</v>
      </c>
      <c r="H339" s="88">
        <v>438</v>
      </c>
      <c r="I339" s="13">
        <v>1264</v>
      </c>
      <c r="J339" s="13">
        <v>1231</v>
      </c>
      <c r="K339" s="13">
        <v>308</v>
      </c>
      <c r="L339" s="15">
        <f t="shared" si="11"/>
        <v>91.324126726238845</v>
      </c>
    </row>
    <row r="340" spans="1:12" x14ac:dyDescent="0.25">
      <c r="A340" s="13">
        <v>77</v>
      </c>
      <c r="B340" s="93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87">
        <v>142</v>
      </c>
      <c r="G340" s="13">
        <v>81</v>
      </c>
      <c r="H340" s="88">
        <v>352</v>
      </c>
      <c r="I340" s="13">
        <v>1594</v>
      </c>
      <c r="J340" s="13">
        <v>1671</v>
      </c>
      <c r="K340" s="13">
        <v>235</v>
      </c>
      <c r="L340" s="15">
        <f t="shared" si="11"/>
        <v>51.331538001196883</v>
      </c>
    </row>
    <row r="341" spans="1:12" x14ac:dyDescent="0.25">
      <c r="A341" s="13">
        <v>78</v>
      </c>
      <c r="B341" s="93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87">
        <v>151</v>
      </c>
      <c r="G341" s="13">
        <v>77</v>
      </c>
      <c r="H341" s="88">
        <v>336</v>
      </c>
      <c r="I341" s="13">
        <v>484</v>
      </c>
      <c r="J341" s="13">
        <v>468</v>
      </c>
      <c r="K341" s="13">
        <v>89</v>
      </c>
      <c r="L341" s="15">
        <f t="shared" si="11"/>
        <v>69.412393162393158</v>
      </c>
    </row>
    <row r="342" spans="1:12" x14ac:dyDescent="0.25">
      <c r="A342" s="13">
        <v>79</v>
      </c>
      <c r="B342" s="93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87">
        <v>131</v>
      </c>
      <c r="G342" s="13">
        <v>77</v>
      </c>
      <c r="H342" s="88">
        <v>265</v>
      </c>
      <c r="I342" s="13">
        <v>2770</v>
      </c>
      <c r="J342" s="13">
        <v>2686</v>
      </c>
      <c r="K342" s="13">
        <v>545</v>
      </c>
      <c r="L342" s="15">
        <f t="shared" si="11"/>
        <v>74.059940431868952</v>
      </c>
    </row>
    <row r="343" spans="1:12" x14ac:dyDescent="0.25">
      <c r="A343" s="13">
        <v>80</v>
      </c>
      <c r="B343" s="93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87">
        <v>170</v>
      </c>
      <c r="G343" s="13">
        <v>93</v>
      </c>
      <c r="H343" s="88">
        <v>376</v>
      </c>
      <c r="I343" s="13">
        <v>1177</v>
      </c>
      <c r="J343" s="13">
        <v>1190</v>
      </c>
      <c r="K343" s="13">
        <v>232</v>
      </c>
      <c r="L343" s="15">
        <f t="shared" si="11"/>
        <v>71.159663865546221</v>
      </c>
    </row>
    <row r="344" spans="1:12" x14ac:dyDescent="0.25">
      <c r="A344" s="13">
        <v>81</v>
      </c>
      <c r="B344" s="93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87">
        <v>184</v>
      </c>
      <c r="G344" s="13">
        <v>69</v>
      </c>
      <c r="H344" s="88">
        <v>520</v>
      </c>
      <c r="I344" s="13">
        <v>1878</v>
      </c>
      <c r="J344" s="13">
        <v>1816</v>
      </c>
      <c r="K344" s="13">
        <v>295</v>
      </c>
      <c r="L344" s="15">
        <f t="shared" si="11"/>
        <v>59.292400881057276</v>
      </c>
    </row>
    <row r="345" spans="1:12" x14ac:dyDescent="0.25">
      <c r="A345" s="13">
        <v>82</v>
      </c>
      <c r="B345" s="93" t="str">
        <f t="shared" si="10"/>
        <v>2011Opava</v>
      </c>
      <c r="C345" s="13">
        <v>2011</v>
      </c>
      <c r="D345" s="14" t="s">
        <v>88</v>
      </c>
      <c r="E345" s="14" t="s">
        <v>82</v>
      </c>
      <c r="F345" s="87">
        <v>188</v>
      </c>
      <c r="G345" s="13">
        <v>90</v>
      </c>
      <c r="H345" s="88">
        <v>480</v>
      </c>
      <c r="I345" s="13">
        <v>1136</v>
      </c>
      <c r="J345" s="13">
        <v>1135</v>
      </c>
      <c r="K345" s="13">
        <v>222</v>
      </c>
      <c r="L345" s="15">
        <f t="shared" si="11"/>
        <v>71.392070484581495</v>
      </c>
    </row>
    <row r="346" spans="1:12" x14ac:dyDescent="0.25">
      <c r="A346" s="13">
        <v>83</v>
      </c>
      <c r="B346" s="93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87">
        <v>237</v>
      </c>
      <c r="G346" s="13">
        <v>121</v>
      </c>
      <c r="H346" s="88">
        <v>569</v>
      </c>
      <c r="I346" s="13">
        <v>3445</v>
      </c>
      <c r="J346" s="13">
        <v>3468</v>
      </c>
      <c r="K346" s="13">
        <v>815</v>
      </c>
      <c r="L346" s="15">
        <f t="shared" si="11"/>
        <v>85.777104959630918</v>
      </c>
    </row>
    <row r="347" spans="1:12" x14ac:dyDescent="0.25">
      <c r="A347" s="13">
        <v>84</v>
      </c>
      <c r="B347" s="93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87">
        <v>199</v>
      </c>
      <c r="G347" s="13">
        <v>123</v>
      </c>
      <c r="H347" s="88">
        <v>414</v>
      </c>
      <c r="I347" s="13">
        <v>1251</v>
      </c>
      <c r="J347" s="13">
        <v>1268</v>
      </c>
      <c r="K347" s="13">
        <v>160</v>
      </c>
      <c r="L347" s="15">
        <f t="shared" si="11"/>
        <v>46.056782334384856</v>
      </c>
    </row>
    <row r="348" spans="1:12" x14ac:dyDescent="0.25">
      <c r="A348" s="13">
        <v>85</v>
      </c>
      <c r="B348" s="93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87">
        <v>97</v>
      </c>
      <c r="G348" s="13">
        <v>51</v>
      </c>
      <c r="H348" s="88">
        <v>202</v>
      </c>
      <c r="I348" s="13">
        <v>923</v>
      </c>
      <c r="J348" s="13">
        <v>955</v>
      </c>
      <c r="K348" s="13">
        <v>121</v>
      </c>
      <c r="L348" s="15">
        <f t="shared" si="11"/>
        <v>46.246073298429316</v>
      </c>
    </row>
    <row r="349" spans="1:12" x14ac:dyDescent="0.25">
      <c r="A349" s="13">
        <v>86</v>
      </c>
      <c r="B349" s="93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87">
        <v>174</v>
      </c>
      <c r="G349" s="13">
        <v>100</v>
      </c>
      <c r="H349" s="88">
        <v>363</v>
      </c>
      <c r="I349" s="13">
        <v>1040</v>
      </c>
      <c r="J349" s="13">
        <v>1001</v>
      </c>
      <c r="K349" s="13">
        <v>225</v>
      </c>
      <c r="L349" s="15">
        <f t="shared" si="11"/>
        <v>82.042957042957042</v>
      </c>
    </row>
    <row r="350" spans="1:12" x14ac:dyDescent="0.25">
      <c r="A350" s="13">
        <v>1</v>
      </c>
      <c r="B350" s="93" t="str">
        <f t="shared" si="10"/>
        <v>2012Praha 1</v>
      </c>
      <c r="C350" s="13">
        <v>2012</v>
      </c>
      <c r="D350" s="14" t="s">
        <v>2</v>
      </c>
      <c r="E350" s="14" t="s">
        <v>3</v>
      </c>
      <c r="F350" s="87">
        <v>170</v>
      </c>
      <c r="G350" s="13">
        <v>87</v>
      </c>
      <c r="H350" s="88">
        <v>440</v>
      </c>
      <c r="I350" s="13">
        <v>1353</v>
      </c>
      <c r="J350" s="13">
        <v>1412</v>
      </c>
      <c r="K350" s="13">
        <v>222</v>
      </c>
      <c r="L350" s="15">
        <f t="shared" si="11"/>
        <v>57.386685552407933</v>
      </c>
    </row>
    <row r="351" spans="1:12" x14ac:dyDescent="0.25">
      <c r="A351" s="13">
        <v>2</v>
      </c>
      <c r="B351" s="93" t="str">
        <f t="shared" si="10"/>
        <v>2012Praha 2</v>
      </c>
      <c r="C351" s="13">
        <v>2012</v>
      </c>
      <c r="D351" s="14" t="s">
        <v>4</v>
      </c>
      <c r="E351" s="14" t="s">
        <v>3</v>
      </c>
      <c r="F351" s="87">
        <v>157</v>
      </c>
      <c r="G351" s="13">
        <v>83</v>
      </c>
      <c r="H351" s="88">
        <v>336</v>
      </c>
      <c r="I351" s="13">
        <v>2793</v>
      </c>
      <c r="J351" s="13">
        <v>2793</v>
      </c>
      <c r="K351" s="13">
        <v>262</v>
      </c>
      <c r="L351" s="15">
        <f t="shared" si="11"/>
        <v>34.239169351951304</v>
      </c>
    </row>
    <row r="352" spans="1:12" x14ac:dyDescent="0.25">
      <c r="A352" s="13">
        <v>3</v>
      </c>
      <c r="B352" s="93" t="str">
        <f t="shared" si="10"/>
        <v>2012Praha 3</v>
      </c>
      <c r="C352" s="13">
        <v>2012</v>
      </c>
      <c r="D352" s="14" t="s">
        <v>5</v>
      </c>
      <c r="E352" s="14" t="s">
        <v>3</v>
      </c>
      <c r="F352" s="87">
        <v>136</v>
      </c>
      <c r="G352" s="13">
        <v>89</v>
      </c>
      <c r="H352" s="88">
        <v>278</v>
      </c>
      <c r="I352" s="13">
        <v>619</v>
      </c>
      <c r="J352" s="13">
        <v>633</v>
      </c>
      <c r="K352" s="13">
        <v>64</v>
      </c>
      <c r="L352" s="15">
        <f t="shared" si="11"/>
        <v>36.903633491311219</v>
      </c>
    </row>
    <row r="353" spans="1:12" x14ac:dyDescent="0.25">
      <c r="A353" s="13">
        <v>4</v>
      </c>
      <c r="B353" s="93" t="str">
        <f t="shared" si="10"/>
        <v>2012Praha 4</v>
      </c>
      <c r="C353" s="13">
        <v>2012</v>
      </c>
      <c r="D353" s="14" t="s">
        <v>6</v>
      </c>
      <c r="E353" s="14" t="s">
        <v>3</v>
      </c>
      <c r="F353" s="87">
        <v>144</v>
      </c>
      <c r="G353" s="13">
        <v>76</v>
      </c>
      <c r="H353" s="88">
        <v>287</v>
      </c>
      <c r="I353" s="13">
        <v>1865</v>
      </c>
      <c r="J353" s="13">
        <v>1854</v>
      </c>
      <c r="K353" s="13">
        <v>183</v>
      </c>
      <c r="L353" s="15">
        <f t="shared" si="11"/>
        <v>36.027508090614887</v>
      </c>
    </row>
    <row r="354" spans="1:12" x14ac:dyDescent="0.25">
      <c r="A354" s="13">
        <v>5</v>
      </c>
      <c r="B354" s="93" t="str">
        <f t="shared" si="10"/>
        <v>2012Praha 5</v>
      </c>
      <c r="C354" s="13">
        <v>2012</v>
      </c>
      <c r="D354" s="14" t="s">
        <v>7</v>
      </c>
      <c r="E354" s="14" t="s">
        <v>3</v>
      </c>
      <c r="F354" s="87">
        <v>164</v>
      </c>
      <c r="G354" s="13">
        <v>62</v>
      </c>
      <c r="H354" s="88">
        <v>230</v>
      </c>
      <c r="I354" s="13">
        <v>1275</v>
      </c>
      <c r="J354" s="13">
        <v>1254</v>
      </c>
      <c r="K354" s="13">
        <v>111</v>
      </c>
      <c r="L354" s="15">
        <f t="shared" si="11"/>
        <v>32.308612440191389</v>
      </c>
    </row>
    <row r="355" spans="1:12" x14ac:dyDescent="0.25">
      <c r="A355" s="13">
        <v>6</v>
      </c>
      <c r="B355" s="93" t="str">
        <f t="shared" si="10"/>
        <v>2012Praha 6</v>
      </c>
      <c r="C355" s="13">
        <v>2012</v>
      </c>
      <c r="D355" s="14" t="s">
        <v>8</v>
      </c>
      <c r="E355" s="14" t="s">
        <v>3</v>
      </c>
      <c r="F355" s="87">
        <v>276</v>
      </c>
      <c r="G355" s="13">
        <v>136</v>
      </c>
      <c r="H355" s="88">
        <v>683</v>
      </c>
      <c r="I355" s="13">
        <v>931</v>
      </c>
      <c r="J355" s="13">
        <v>967</v>
      </c>
      <c r="K355" s="13">
        <v>210</v>
      </c>
      <c r="L355" s="15">
        <f t="shared" si="11"/>
        <v>79.265770423991725</v>
      </c>
    </row>
    <row r="356" spans="1:12" x14ac:dyDescent="0.25">
      <c r="A356" s="13">
        <v>7</v>
      </c>
      <c r="B356" s="93" t="str">
        <f t="shared" si="10"/>
        <v>2012Praha 7</v>
      </c>
      <c r="C356" s="13">
        <v>2012</v>
      </c>
      <c r="D356" s="14" t="s">
        <v>9</v>
      </c>
      <c r="E356" s="14" t="s">
        <v>3</v>
      </c>
      <c r="F356" s="87">
        <v>240</v>
      </c>
      <c r="G356" s="13">
        <v>99</v>
      </c>
      <c r="H356" s="88">
        <v>769</v>
      </c>
      <c r="I356" s="13">
        <v>670</v>
      </c>
      <c r="J356" s="13">
        <v>714</v>
      </c>
      <c r="K356" s="13">
        <v>79</v>
      </c>
      <c r="L356" s="15">
        <f t="shared" si="11"/>
        <v>40.385154061624647</v>
      </c>
    </row>
    <row r="357" spans="1:12" x14ac:dyDescent="0.25">
      <c r="A357" s="13">
        <v>8</v>
      </c>
      <c r="B357" s="93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87">
        <v>148</v>
      </c>
      <c r="G357" s="13">
        <v>83</v>
      </c>
      <c r="H357" s="88">
        <v>359</v>
      </c>
      <c r="I357" s="13">
        <v>831</v>
      </c>
      <c r="J357" s="13">
        <v>826</v>
      </c>
      <c r="K357" s="13">
        <v>140</v>
      </c>
      <c r="L357" s="15">
        <f t="shared" si="11"/>
        <v>61.864406779661017</v>
      </c>
    </row>
    <row r="358" spans="1:12" x14ac:dyDescent="0.25">
      <c r="A358" s="13">
        <v>9</v>
      </c>
      <c r="B358" s="93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87">
        <v>105</v>
      </c>
      <c r="G358" s="13">
        <v>61</v>
      </c>
      <c r="H358" s="88">
        <v>237</v>
      </c>
      <c r="I358" s="13">
        <v>1254</v>
      </c>
      <c r="J358" s="13">
        <v>1239</v>
      </c>
      <c r="K358" s="13">
        <v>105</v>
      </c>
      <c r="L358" s="15">
        <f t="shared" si="11"/>
        <v>30.932203389830509</v>
      </c>
    </row>
    <row r="359" spans="1:12" x14ac:dyDescent="0.25">
      <c r="A359" s="13">
        <v>10</v>
      </c>
      <c r="B359" s="93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87">
        <v>176</v>
      </c>
      <c r="G359" s="13">
        <v>106</v>
      </c>
      <c r="H359" s="88">
        <v>398</v>
      </c>
      <c r="I359" s="13">
        <v>1317</v>
      </c>
      <c r="J359" s="13">
        <v>1373</v>
      </c>
      <c r="K359" s="13">
        <v>191</v>
      </c>
      <c r="L359" s="15">
        <f t="shared" si="11"/>
        <v>50.775673707210494</v>
      </c>
    </row>
    <row r="360" spans="1:12" x14ac:dyDescent="0.25">
      <c r="A360" s="13">
        <v>11</v>
      </c>
      <c r="B360" s="93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87">
        <v>117</v>
      </c>
      <c r="G360" s="13">
        <v>57</v>
      </c>
      <c r="H360" s="88">
        <v>285</v>
      </c>
      <c r="I360" s="13">
        <v>801</v>
      </c>
      <c r="J360" s="13">
        <v>793</v>
      </c>
      <c r="K360" s="13">
        <v>86</v>
      </c>
      <c r="L360" s="15">
        <f t="shared" si="11"/>
        <v>39.583858764186637</v>
      </c>
    </row>
    <row r="361" spans="1:12" x14ac:dyDescent="0.25">
      <c r="A361" s="13">
        <v>12</v>
      </c>
      <c r="B361" s="93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87">
        <v>143</v>
      </c>
      <c r="G361" s="13">
        <v>69</v>
      </c>
      <c r="H361" s="88">
        <v>377</v>
      </c>
      <c r="I361" s="13">
        <v>672</v>
      </c>
      <c r="J361" s="13">
        <v>661</v>
      </c>
      <c r="K361" s="13">
        <v>69</v>
      </c>
      <c r="L361" s="15">
        <f t="shared" si="11"/>
        <v>38.10136157337368</v>
      </c>
    </row>
    <row r="362" spans="1:12" x14ac:dyDescent="0.25">
      <c r="A362" s="13">
        <v>13</v>
      </c>
      <c r="B362" s="93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87">
        <v>105</v>
      </c>
      <c r="G362" s="13">
        <v>74</v>
      </c>
      <c r="H362" s="88">
        <v>223</v>
      </c>
      <c r="I362" s="13">
        <v>1382</v>
      </c>
      <c r="J362" s="13">
        <v>1378</v>
      </c>
      <c r="K362" s="13">
        <v>131</v>
      </c>
      <c r="L362" s="15">
        <f t="shared" si="11"/>
        <v>34.698838896952104</v>
      </c>
    </row>
    <row r="363" spans="1:12" x14ac:dyDescent="0.25">
      <c r="A363" s="13">
        <v>14</v>
      </c>
      <c r="B363" s="93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87">
        <v>169</v>
      </c>
      <c r="G363" s="13">
        <v>84</v>
      </c>
      <c r="H363" s="88">
        <v>351</v>
      </c>
      <c r="I363" s="13">
        <v>919</v>
      </c>
      <c r="J363" s="13">
        <v>922</v>
      </c>
      <c r="K363" s="13">
        <v>104</v>
      </c>
      <c r="L363" s="15">
        <f t="shared" si="11"/>
        <v>41.171366594360087</v>
      </c>
    </row>
    <row r="364" spans="1:12" x14ac:dyDescent="0.25">
      <c r="A364" s="13">
        <v>15</v>
      </c>
      <c r="B364" s="93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87">
        <v>73</v>
      </c>
      <c r="G364" s="13">
        <v>36</v>
      </c>
      <c r="H364" s="88">
        <v>166</v>
      </c>
      <c r="I364" s="13">
        <v>587</v>
      </c>
      <c r="J364" s="13">
        <v>596</v>
      </c>
      <c r="K364" s="13">
        <v>20</v>
      </c>
      <c r="L364" s="15">
        <f t="shared" si="11"/>
        <v>12.248322147651006</v>
      </c>
    </row>
    <row r="365" spans="1:12" x14ac:dyDescent="0.25">
      <c r="A365" s="13">
        <v>16</v>
      </c>
      <c r="B365" s="93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87">
        <v>139</v>
      </c>
      <c r="G365" s="13">
        <v>76</v>
      </c>
      <c r="H365" s="88">
        <v>341</v>
      </c>
      <c r="I365" s="13">
        <v>1136</v>
      </c>
      <c r="J365" s="13">
        <v>1116</v>
      </c>
      <c r="K365" s="13">
        <v>126</v>
      </c>
      <c r="L365" s="15">
        <f t="shared" si="11"/>
        <v>41.20967741935484</v>
      </c>
    </row>
    <row r="366" spans="1:12" x14ac:dyDescent="0.25">
      <c r="A366" s="13">
        <v>17</v>
      </c>
      <c r="B366" s="93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87">
        <v>83</v>
      </c>
      <c r="G366" s="13">
        <v>47</v>
      </c>
      <c r="H366" s="88">
        <v>187</v>
      </c>
      <c r="I366" s="13">
        <v>1102</v>
      </c>
      <c r="J366" s="13">
        <v>1114</v>
      </c>
      <c r="K366" s="13">
        <v>32</v>
      </c>
      <c r="L366" s="15">
        <f t="shared" si="11"/>
        <v>10.484739676840215</v>
      </c>
    </row>
    <row r="367" spans="1:12" x14ac:dyDescent="0.25">
      <c r="A367" s="13">
        <v>18</v>
      </c>
      <c r="B367" s="93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87">
        <v>95</v>
      </c>
      <c r="G367" s="13">
        <v>56</v>
      </c>
      <c r="H367" s="88">
        <v>232</v>
      </c>
      <c r="I367" s="13">
        <v>931</v>
      </c>
      <c r="J367" s="13">
        <v>945</v>
      </c>
      <c r="K367" s="13">
        <v>79</v>
      </c>
      <c r="L367" s="15">
        <f t="shared" si="11"/>
        <v>30.513227513227516</v>
      </c>
    </row>
    <row r="368" spans="1:12" x14ac:dyDescent="0.25">
      <c r="A368" s="13">
        <v>19</v>
      </c>
      <c r="B368" s="93" t="str">
        <f t="shared" si="10"/>
        <v>2012Praha-Východ</v>
      </c>
      <c r="C368" s="13">
        <v>2012</v>
      </c>
      <c r="D368" s="14" t="s">
        <v>133</v>
      </c>
      <c r="E368" s="14" t="s">
        <v>14</v>
      </c>
      <c r="F368" s="87">
        <v>161</v>
      </c>
      <c r="G368" s="13">
        <v>90</v>
      </c>
      <c r="H368" s="88">
        <v>343</v>
      </c>
      <c r="I368" s="13">
        <v>1404</v>
      </c>
      <c r="J368" s="13">
        <v>1458</v>
      </c>
      <c r="K368" s="13">
        <v>79</v>
      </c>
      <c r="L368" s="15">
        <f t="shared" si="11"/>
        <v>19.777091906721537</v>
      </c>
    </row>
    <row r="369" spans="1:12" x14ac:dyDescent="0.25">
      <c r="A369" s="13">
        <v>20</v>
      </c>
      <c r="B369" s="93" t="str">
        <f t="shared" si="10"/>
        <v>2012Praha-Západ</v>
      </c>
      <c r="C369" s="13">
        <v>2012</v>
      </c>
      <c r="D369" s="14" t="s">
        <v>134</v>
      </c>
      <c r="E369" s="14" t="s">
        <v>14</v>
      </c>
      <c r="F369" s="87">
        <v>245</v>
      </c>
      <c r="G369" s="13">
        <v>143</v>
      </c>
      <c r="H369" s="88">
        <v>650</v>
      </c>
      <c r="I369" s="13">
        <v>1353</v>
      </c>
      <c r="J369" s="13">
        <v>1351</v>
      </c>
      <c r="K369" s="13">
        <v>268</v>
      </c>
      <c r="L369" s="15">
        <f t="shared" si="11"/>
        <v>72.405625462620279</v>
      </c>
    </row>
    <row r="370" spans="1:12" x14ac:dyDescent="0.25">
      <c r="A370" s="13">
        <v>21</v>
      </c>
      <c r="B370" s="93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87">
        <v>181</v>
      </c>
      <c r="G370" s="13">
        <v>116</v>
      </c>
      <c r="H370" s="88">
        <v>355</v>
      </c>
      <c r="I370" s="13">
        <v>1099</v>
      </c>
      <c r="J370" s="13">
        <v>1125</v>
      </c>
      <c r="K370" s="13">
        <v>89</v>
      </c>
      <c r="L370" s="15">
        <f t="shared" si="11"/>
        <v>28.875555555555554</v>
      </c>
    </row>
    <row r="371" spans="1:12" x14ac:dyDescent="0.25">
      <c r="A371" s="13">
        <v>22</v>
      </c>
      <c r="B371" s="93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87">
        <v>165</v>
      </c>
      <c r="G371" s="13">
        <v>59</v>
      </c>
      <c r="H371" s="88">
        <v>292</v>
      </c>
      <c r="I371" s="13">
        <v>466</v>
      </c>
      <c r="J371" s="13">
        <v>456</v>
      </c>
      <c r="K371" s="13">
        <v>46</v>
      </c>
      <c r="L371" s="15">
        <f t="shared" si="11"/>
        <v>36.820175438596486</v>
      </c>
    </row>
    <row r="372" spans="1:12" x14ac:dyDescent="0.25">
      <c r="A372" s="13">
        <v>23</v>
      </c>
      <c r="B372" s="93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87">
        <v>159</v>
      </c>
      <c r="G372" s="13">
        <v>104</v>
      </c>
      <c r="H372" s="88">
        <v>327</v>
      </c>
      <c r="I372" s="13">
        <v>1888</v>
      </c>
      <c r="J372" s="13">
        <v>1910</v>
      </c>
      <c r="K372" s="13">
        <v>335</v>
      </c>
      <c r="L372" s="15">
        <f t="shared" si="11"/>
        <v>64.018324607329845</v>
      </c>
    </row>
    <row r="373" spans="1:12" x14ac:dyDescent="0.25">
      <c r="A373" s="13">
        <v>24</v>
      </c>
      <c r="B373" s="93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87">
        <v>85</v>
      </c>
      <c r="G373" s="13">
        <v>52</v>
      </c>
      <c r="H373" s="88">
        <v>138</v>
      </c>
      <c r="I373" s="13">
        <v>568</v>
      </c>
      <c r="J373" s="13">
        <v>571</v>
      </c>
      <c r="K373" s="13">
        <v>63</v>
      </c>
      <c r="L373" s="15">
        <f t="shared" si="11"/>
        <v>40.271453590192642</v>
      </c>
    </row>
    <row r="374" spans="1:12" x14ac:dyDescent="0.25">
      <c r="A374" s="13">
        <v>25</v>
      </c>
      <c r="B374" s="93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87">
        <v>100</v>
      </c>
      <c r="G374" s="13">
        <v>57</v>
      </c>
      <c r="H374" s="88">
        <v>263</v>
      </c>
      <c r="I374" s="13">
        <v>770</v>
      </c>
      <c r="J374" s="13">
        <v>765</v>
      </c>
      <c r="K374" s="13">
        <v>94</v>
      </c>
      <c r="L374" s="15">
        <f t="shared" si="11"/>
        <v>44.849673202614376</v>
      </c>
    </row>
    <row r="375" spans="1:12" x14ac:dyDescent="0.25">
      <c r="A375" s="13">
        <v>26</v>
      </c>
      <c r="B375" s="93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87">
        <v>79</v>
      </c>
      <c r="G375" s="13">
        <v>48</v>
      </c>
      <c r="H375" s="88">
        <v>195</v>
      </c>
      <c r="I375" s="13">
        <v>473</v>
      </c>
      <c r="J375" s="13">
        <v>476</v>
      </c>
      <c r="K375" s="13">
        <v>48</v>
      </c>
      <c r="L375" s="15">
        <f t="shared" si="11"/>
        <v>36.806722689075634</v>
      </c>
    </row>
    <row r="376" spans="1:12" x14ac:dyDescent="0.25">
      <c r="A376" s="13">
        <v>27</v>
      </c>
      <c r="B376" s="93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87">
        <v>204</v>
      </c>
      <c r="G376" s="13">
        <v>87</v>
      </c>
      <c r="H376" s="88">
        <v>403</v>
      </c>
      <c r="I376" s="13">
        <v>672</v>
      </c>
      <c r="J376" s="13">
        <v>679</v>
      </c>
      <c r="K376" s="13">
        <v>102</v>
      </c>
      <c r="L376" s="15">
        <f t="shared" si="11"/>
        <v>54.830633284241529</v>
      </c>
    </row>
    <row r="377" spans="1:12" x14ac:dyDescent="0.25">
      <c r="A377" s="13">
        <v>28</v>
      </c>
      <c r="B377" s="93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87">
        <v>73</v>
      </c>
      <c r="G377" s="13">
        <v>54</v>
      </c>
      <c r="H377" s="88">
        <v>153</v>
      </c>
      <c r="I377" s="13">
        <v>526</v>
      </c>
      <c r="J377" s="13">
        <v>494</v>
      </c>
      <c r="K377" s="13">
        <v>65</v>
      </c>
      <c r="L377" s="15">
        <f t="shared" si="11"/>
        <v>48.026315789473685</v>
      </c>
    </row>
    <row r="378" spans="1:12" x14ac:dyDescent="0.25">
      <c r="A378" s="13">
        <v>29</v>
      </c>
      <c r="B378" s="93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87">
        <v>125</v>
      </c>
      <c r="G378" s="13">
        <v>82</v>
      </c>
      <c r="H378" s="88">
        <v>273</v>
      </c>
      <c r="I378" s="13">
        <v>719</v>
      </c>
      <c r="J378" s="13">
        <v>734</v>
      </c>
      <c r="K378" s="13">
        <v>71</v>
      </c>
      <c r="L378" s="15">
        <f t="shared" si="11"/>
        <v>35.306539509536783</v>
      </c>
    </row>
    <row r="379" spans="1:12" x14ac:dyDescent="0.25">
      <c r="A379" s="13">
        <v>30</v>
      </c>
      <c r="B379" s="93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87">
        <v>175</v>
      </c>
      <c r="G379" s="13">
        <v>86</v>
      </c>
      <c r="H379" s="88">
        <v>335</v>
      </c>
      <c r="I379" s="13">
        <v>730</v>
      </c>
      <c r="J379" s="13">
        <v>744</v>
      </c>
      <c r="K379" s="13">
        <v>102</v>
      </c>
      <c r="L379" s="15">
        <f t="shared" si="11"/>
        <v>50.04032258064516</v>
      </c>
    </row>
    <row r="380" spans="1:12" x14ac:dyDescent="0.25">
      <c r="A380" s="13">
        <v>31</v>
      </c>
      <c r="B380" s="93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87">
        <v>85</v>
      </c>
      <c r="G380" s="13">
        <v>41</v>
      </c>
      <c r="H380" s="88">
        <v>193</v>
      </c>
      <c r="I380" s="13">
        <v>543</v>
      </c>
      <c r="J380" s="13">
        <v>523</v>
      </c>
      <c r="K380" s="13">
        <v>52</v>
      </c>
      <c r="L380" s="15">
        <f t="shared" si="11"/>
        <v>36.290630975143408</v>
      </c>
    </row>
    <row r="381" spans="1:12" x14ac:dyDescent="0.25">
      <c r="A381" s="13">
        <v>32</v>
      </c>
      <c r="B381" s="93" t="str">
        <f t="shared" si="10"/>
        <v>2012Cheb</v>
      </c>
      <c r="C381" s="13">
        <v>2012</v>
      </c>
      <c r="D381" s="14" t="s">
        <v>35</v>
      </c>
      <c r="E381" s="14" t="s">
        <v>34</v>
      </c>
      <c r="F381" s="87">
        <v>264</v>
      </c>
      <c r="G381" s="13">
        <v>161</v>
      </c>
      <c r="H381" s="88">
        <v>537</v>
      </c>
      <c r="I381" s="13">
        <v>1210</v>
      </c>
      <c r="J381" s="13">
        <v>1259</v>
      </c>
      <c r="K381" s="13">
        <v>310</v>
      </c>
      <c r="L381" s="15">
        <f t="shared" si="11"/>
        <v>89.872915011914216</v>
      </c>
    </row>
    <row r="382" spans="1:12" x14ac:dyDescent="0.25">
      <c r="A382" s="13">
        <v>33</v>
      </c>
      <c r="B382" s="93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87">
        <v>174</v>
      </c>
      <c r="G382" s="13">
        <v>111</v>
      </c>
      <c r="H382" s="88">
        <v>376</v>
      </c>
      <c r="I382" s="13">
        <v>1580</v>
      </c>
      <c r="J382" s="13">
        <v>1601</v>
      </c>
      <c r="K382" s="13">
        <v>307</v>
      </c>
      <c r="L382" s="15">
        <f t="shared" si="11"/>
        <v>69.990630855715168</v>
      </c>
    </row>
    <row r="383" spans="1:12" x14ac:dyDescent="0.25">
      <c r="A383" s="13">
        <v>34</v>
      </c>
      <c r="B383" s="93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87">
        <v>122</v>
      </c>
      <c r="G383" s="13">
        <v>71</v>
      </c>
      <c r="H383" s="88">
        <v>235</v>
      </c>
      <c r="I383" s="13">
        <v>750</v>
      </c>
      <c r="J383" s="13">
        <v>744</v>
      </c>
      <c r="K383" s="13">
        <v>92</v>
      </c>
      <c r="L383" s="15">
        <f t="shared" si="11"/>
        <v>45.134408602150536</v>
      </c>
    </row>
    <row r="384" spans="1:12" x14ac:dyDescent="0.25">
      <c r="A384" s="13">
        <v>35</v>
      </c>
      <c r="B384" s="93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87">
        <v>149</v>
      </c>
      <c r="G384" s="13">
        <v>78</v>
      </c>
      <c r="H384" s="88">
        <v>367</v>
      </c>
      <c r="I384" s="13">
        <v>393</v>
      </c>
      <c r="J384" s="13">
        <v>374</v>
      </c>
      <c r="K384" s="13">
        <v>76</v>
      </c>
      <c r="L384" s="15">
        <f t="shared" si="11"/>
        <v>74.171122994652407</v>
      </c>
    </row>
    <row r="385" spans="1:12" x14ac:dyDescent="0.25">
      <c r="A385" s="13">
        <v>36</v>
      </c>
      <c r="B385" s="93" t="str">
        <f t="shared" si="10"/>
        <v>2012Plzeň-Město</v>
      </c>
      <c r="C385" s="13">
        <v>2012</v>
      </c>
      <c r="D385" s="14" t="s">
        <v>135</v>
      </c>
      <c r="E385" s="14" t="s">
        <v>34</v>
      </c>
      <c r="F385" s="87">
        <v>221</v>
      </c>
      <c r="G385" s="13">
        <v>136</v>
      </c>
      <c r="H385" s="88">
        <v>465</v>
      </c>
      <c r="I385" s="13">
        <v>1968</v>
      </c>
      <c r="J385" s="13">
        <v>1991</v>
      </c>
      <c r="K385" s="13">
        <v>392</v>
      </c>
      <c r="L385" s="15">
        <f t="shared" si="11"/>
        <v>71.863385233550972</v>
      </c>
    </row>
    <row r="386" spans="1:12" x14ac:dyDescent="0.25">
      <c r="A386" s="13">
        <v>37</v>
      </c>
      <c r="B386" s="93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87">
        <v>252</v>
      </c>
      <c r="G386" s="13">
        <v>148</v>
      </c>
      <c r="H386" s="88">
        <v>567</v>
      </c>
      <c r="I386" s="13">
        <v>648</v>
      </c>
      <c r="J386" s="13">
        <v>586</v>
      </c>
      <c r="K386" s="13">
        <v>217</v>
      </c>
      <c r="L386" s="15">
        <f t="shared" si="11"/>
        <v>135.16211604095562</v>
      </c>
    </row>
    <row r="387" spans="1:12" x14ac:dyDescent="0.25">
      <c r="A387" s="13">
        <v>38</v>
      </c>
      <c r="B387" s="93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87">
        <v>234</v>
      </c>
      <c r="G387" s="13">
        <v>139</v>
      </c>
      <c r="H387" s="88">
        <v>437</v>
      </c>
      <c r="I387" s="13">
        <v>417</v>
      </c>
      <c r="J387" s="13">
        <v>406</v>
      </c>
      <c r="K387" s="13">
        <v>76</v>
      </c>
      <c r="L387" s="15">
        <f t="shared" si="11"/>
        <v>68.325123152709352</v>
      </c>
    </row>
    <row r="388" spans="1:12" x14ac:dyDescent="0.25">
      <c r="A388" s="13">
        <v>39</v>
      </c>
      <c r="B388" s="93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87">
        <v>122</v>
      </c>
      <c r="G388" s="13">
        <v>64</v>
      </c>
      <c r="H388" s="88">
        <v>298</v>
      </c>
      <c r="I388" s="13">
        <v>1277</v>
      </c>
      <c r="J388" s="13">
        <v>1321</v>
      </c>
      <c r="K388" s="13">
        <v>175</v>
      </c>
      <c r="L388" s="15">
        <f t="shared" si="11"/>
        <v>48.353520060560179</v>
      </c>
    </row>
    <row r="389" spans="1:12" x14ac:dyDescent="0.25">
      <c r="A389" s="13">
        <v>40</v>
      </c>
      <c r="B389" s="93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87">
        <v>181</v>
      </c>
      <c r="G389" s="13">
        <v>104</v>
      </c>
      <c r="H389" s="88">
        <v>427</v>
      </c>
      <c r="I389" s="13">
        <v>592</v>
      </c>
      <c r="J389" s="13">
        <v>598</v>
      </c>
      <c r="K389" s="13">
        <v>158</v>
      </c>
      <c r="L389" s="15">
        <f t="shared" si="11"/>
        <v>96.438127090300995</v>
      </c>
    </row>
    <row r="390" spans="1:12" x14ac:dyDescent="0.25">
      <c r="A390" s="13">
        <v>41</v>
      </c>
      <c r="B390" s="93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87">
        <v>361</v>
      </c>
      <c r="G390" s="13">
        <v>206</v>
      </c>
      <c r="H390" s="88">
        <v>917</v>
      </c>
      <c r="I390" s="13">
        <v>1420</v>
      </c>
      <c r="J390" s="13">
        <v>1406</v>
      </c>
      <c r="K390" s="13">
        <v>628</v>
      </c>
      <c r="L390" s="15">
        <f t="shared" si="11"/>
        <v>163.02987197724042</v>
      </c>
    </row>
    <row r="391" spans="1:12" x14ac:dyDescent="0.25">
      <c r="A391" s="13">
        <v>42</v>
      </c>
      <c r="B391" s="93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87">
        <v>446</v>
      </c>
      <c r="G391" s="13">
        <v>312</v>
      </c>
      <c r="H391" s="88">
        <v>993</v>
      </c>
      <c r="I391" s="13">
        <v>1745</v>
      </c>
      <c r="J391" s="13">
        <v>1668</v>
      </c>
      <c r="K391" s="13">
        <v>1185</v>
      </c>
      <c r="L391" s="15">
        <f t="shared" ref="L391:L454" si="13">K391/J391*365</f>
        <v>259.30755395683457</v>
      </c>
    </row>
    <row r="392" spans="1:12" x14ac:dyDescent="0.25">
      <c r="A392" s="13">
        <v>43</v>
      </c>
      <c r="B392" s="93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87">
        <v>588</v>
      </c>
      <c r="G392" s="13">
        <v>310</v>
      </c>
      <c r="H392" s="88">
        <v>1417</v>
      </c>
      <c r="I392" s="13">
        <v>1854</v>
      </c>
      <c r="J392" s="13">
        <v>1796</v>
      </c>
      <c r="K392" s="13">
        <v>1095</v>
      </c>
      <c r="L392" s="15">
        <f t="shared" si="13"/>
        <v>222.53619153674836</v>
      </c>
    </row>
    <row r="393" spans="1:12" x14ac:dyDescent="0.25">
      <c r="A393" s="13">
        <v>44</v>
      </c>
      <c r="B393" s="93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87">
        <v>399</v>
      </c>
      <c r="G393" s="13">
        <v>237</v>
      </c>
      <c r="H393" s="88">
        <v>874</v>
      </c>
      <c r="I393" s="13">
        <v>932</v>
      </c>
      <c r="J393" s="13">
        <v>919</v>
      </c>
      <c r="K393" s="13">
        <v>446</v>
      </c>
      <c r="L393" s="15">
        <f t="shared" si="13"/>
        <v>177.13819368879217</v>
      </c>
    </row>
    <row r="394" spans="1:12" x14ac:dyDescent="0.25">
      <c r="A394" s="13">
        <v>45</v>
      </c>
      <c r="B394" s="93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87">
        <v>400</v>
      </c>
      <c r="G394" s="13">
        <v>203</v>
      </c>
      <c r="H394" s="88">
        <v>954</v>
      </c>
      <c r="I394" s="13">
        <v>2157</v>
      </c>
      <c r="J394" s="13">
        <v>2283</v>
      </c>
      <c r="K394" s="13">
        <v>785</v>
      </c>
      <c r="L394" s="15">
        <f t="shared" si="13"/>
        <v>125.50372317126589</v>
      </c>
    </row>
    <row r="395" spans="1:12" x14ac:dyDescent="0.25">
      <c r="A395" s="13">
        <v>46</v>
      </c>
      <c r="B395" s="93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87">
        <v>391</v>
      </c>
      <c r="G395" s="13">
        <v>216</v>
      </c>
      <c r="H395" s="88">
        <v>973</v>
      </c>
      <c r="I395" s="13">
        <v>1398</v>
      </c>
      <c r="J395" s="13">
        <v>1258</v>
      </c>
      <c r="K395" s="13">
        <v>761</v>
      </c>
      <c r="L395" s="15">
        <f t="shared" si="13"/>
        <v>220.79888712241655</v>
      </c>
    </row>
    <row r="396" spans="1:12" x14ac:dyDescent="0.25">
      <c r="A396" s="13">
        <v>47</v>
      </c>
      <c r="B396" s="93" t="str">
        <f t="shared" si="12"/>
        <v>2012Louny</v>
      </c>
      <c r="C396" s="13">
        <v>2012</v>
      </c>
      <c r="D396" s="14" t="s">
        <v>50</v>
      </c>
      <c r="E396" s="14" t="s">
        <v>44</v>
      </c>
      <c r="F396" s="87">
        <v>181</v>
      </c>
      <c r="G396" s="13">
        <v>105</v>
      </c>
      <c r="H396" s="88">
        <v>404</v>
      </c>
      <c r="I396" s="13">
        <v>883</v>
      </c>
      <c r="J396" s="13">
        <v>923</v>
      </c>
      <c r="K396" s="13">
        <v>199</v>
      </c>
      <c r="L396" s="15">
        <f t="shared" si="13"/>
        <v>78.694474539544956</v>
      </c>
    </row>
    <row r="397" spans="1:12" x14ac:dyDescent="0.25">
      <c r="A397" s="13">
        <v>48</v>
      </c>
      <c r="B397" s="93" t="str">
        <f t="shared" si="12"/>
        <v>2012Most</v>
      </c>
      <c r="C397" s="13">
        <v>2012</v>
      </c>
      <c r="D397" s="14" t="s">
        <v>51</v>
      </c>
      <c r="E397" s="14" t="s">
        <v>44</v>
      </c>
      <c r="F397" s="87">
        <v>394</v>
      </c>
      <c r="G397" s="13">
        <v>223</v>
      </c>
      <c r="H397" s="88">
        <v>935</v>
      </c>
      <c r="I397" s="13">
        <v>1488</v>
      </c>
      <c r="J397" s="13">
        <v>1566</v>
      </c>
      <c r="K397" s="13">
        <v>626</v>
      </c>
      <c r="L397" s="15">
        <f t="shared" si="13"/>
        <v>145.90676883780333</v>
      </c>
    </row>
    <row r="398" spans="1:12" x14ac:dyDescent="0.25">
      <c r="A398" s="13">
        <v>49</v>
      </c>
      <c r="B398" s="93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87">
        <v>369</v>
      </c>
      <c r="G398" s="13">
        <v>167</v>
      </c>
      <c r="H398" s="88">
        <v>974</v>
      </c>
      <c r="I398" s="13">
        <v>1840</v>
      </c>
      <c r="J398" s="13">
        <v>2156</v>
      </c>
      <c r="K398" s="13">
        <v>396</v>
      </c>
      <c r="L398" s="15">
        <f t="shared" si="13"/>
        <v>67.040816326530617</v>
      </c>
    </row>
    <row r="399" spans="1:12" x14ac:dyDescent="0.25">
      <c r="A399" s="13">
        <v>50</v>
      </c>
      <c r="B399" s="93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87">
        <v>472</v>
      </c>
      <c r="G399" s="13">
        <v>211</v>
      </c>
      <c r="H399" s="88">
        <v>1215</v>
      </c>
      <c r="I399" s="13">
        <v>2056</v>
      </c>
      <c r="J399" s="13">
        <v>1898</v>
      </c>
      <c r="K399" s="13">
        <v>1017</v>
      </c>
      <c r="L399" s="15">
        <f t="shared" si="13"/>
        <v>195.57692307692307</v>
      </c>
    </row>
    <row r="400" spans="1:12" x14ac:dyDescent="0.25">
      <c r="A400" s="13">
        <v>51</v>
      </c>
      <c r="B400" s="93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87">
        <v>83</v>
      </c>
      <c r="G400" s="13">
        <v>48</v>
      </c>
      <c r="H400" s="88">
        <v>222</v>
      </c>
      <c r="I400" s="13">
        <v>606</v>
      </c>
      <c r="J400" s="13">
        <v>602</v>
      </c>
      <c r="K400" s="13">
        <v>44</v>
      </c>
      <c r="L400" s="15">
        <f t="shared" si="13"/>
        <v>26.677740863787378</v>
      </c>
    </row>
    <row r="401" spans="1:12" x14ac:dyDescent="0.25">
      <c r="A401" s="13">
        <v>52</v>
      </c>
      <c r="B401" s="93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87">
        <v>124</v>
      </c>
      <c r="G401" s="13">
        <v>69</v>
      </c>
      <c r="H401" s="88">
        <v>249</v>
      </c>
      <c r="I401" s="13">
        <v>1121</v>
      </c>
      <c r="J401" s="13">
        <v>1108</v>
      </c>
      <c r="K401" s="13">
        <v>147</v>
      </c>
      <c r="L401" s="15">
        <f t="shared" si="13"/>
        <v>48.425090252707584</v>
      </c>
    </row>
    <row r="402" spans="1:12" x14ac:dyDescent="0.25">
      <c r="A402" s="13">
        <v>53</v>
      </c>
      <c r="B402" s="93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87">
        <v>129</v>
      </c>
      <c r="G402" s="13">
        <v>68</v>
      </c>
      <c r="H402" s="88">
        <v>308</v>
      </c>
      <c r="I402" s="13">
        <v>647</v>
      </c>
      <c r="J402" s="13">
        <v>655</v>
      </c>
      <c r="K402" s="13">
        <v>34</v>
      </c>
      <c r="L402" s="15">
        <f t="shared" si="13"/>
        <v>18.946564885496183</v>
      </c>
    </row>
    <row r="403" spans="1:12" x14ac:dyDescent="0.25">
      <c r="A403" s="13">
        <v>54</v>
      </c>
      <c r="B403" s="93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87">
        <v>163</v>
      </c>
      <c r="G403" s="13">
        <v>84</v>
      </c>
      <c r="H403" s="88">
        <v>361</v>
      </c>
      <c r="I403" s="13">
        <v>593</v>
      </c>
      <c r="J403" s="13">
        <v>630</v>
      </c>
      <c r="K403" s="13">
        <v>54</v>
      </c>
      <c r="L403" s="15">
        <f t="shared" si="13"/>
        <v>31.285714285714285</v>
      </c>
    </row>
    <row r="404" spans="1:12" x14ac:dyDescent="0.25">
      <c r="A404" s="13">
        <v>55</v>
      </c>
      <c r="B404" s="93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87">
        <v>100</v>
      </c>
      <c r="G404" s="13">
        <v>66</v>
      </c>
      <c r="H404" s="88">
        <v>188</v>
      </c>
      <c r="I404" s="13">
        <v>840</v>
      </c>
      <c r="J404" s="13">
        <v>850</v>
      </c>
      <c r="K404" s="13">
        <v>86</v>
      </c>
      <c r="L404" s="15">
        <f t="shared" si="13"/>
        <v>36.929411764705883</v>
      </c>
    </row>
    <row r="405" spans="1:12" x14ac:dyDescent="0.25">
      <c r="A405" s="13">
        <v>56</v>
      </c>
      <c r="B405" s="93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87">
        <v>144</v>
      </c>
      <c r="G405" s="13">
        <v>85</v>
      </c>
      <c r="H405" s="88">
        <v>286</v>
      </c>
      <c r="I405" s="13">
        <v>1352</v>
      </c>
      <c r="J405" s="13">
        <v>1349</v>
      </c>
      <c r="K405" s="13">
        <v>177</v>
      </c>
      <c r="L405" s="15">
        <f t="shared" si="13"/>
        <v>47.891030392883614</v>
      </c>
    </row>
    <row r="406" spans="1:12" x14ac:dyDescent="0.25">
      <c r="A406" s="13">
        <v>57</v>
      </c>
      <c r="B406" s="93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87">
        <v>127</v>
      </c>
      <c r="G406" s="13">
        <v>94</v>
      </c>
      <c r="H406" s="88">
        <v>261</v>
      </c>
      <c r="I406" s="13">
        <v>534</v>
      </c>
      <c r="J406" s="13">
        <v>539</v>
      </c>
      <c r="K406" s="13">
        <v>50</v>
      </c>
      <c r="L406" s="15">
        <f t="shared" si="13"/>
        <v>33.85899814471243</v>
      </c>
    </row>
    <row r="407" spans="1:12" x14ac:dyDescent="0.25">
      <c r="A407" s="13">
        <v>58</v>
      </c>
      <c r="B407" s="93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87">
        <v>66</v>
      </c>
      <c r="G407" s="13">
        <v>40</v>
      </c>
      <c r="H407" s="88">
        <v>138</v>
      </c>
      <c r="I407" s="13">
        <v>505</v>
      </c>
      <c r="J407" s="13">
        <v>517</v>
      </c>
      <c r="K407" s="13">
        <v>28</v>
      </c>
      <c r="L407" s="15">
        <f t="shared" si="13"/>
        <v>19.767891682785301</v>
      </c>
    </row>
    <row r="408" spans="1:12" x14ac:dyDescent="0.25">
      <c r="A408" s="13">
        <v>59</v>
      </c>
      <c r="B408" s="93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87">
        <v>61</v>
      </c>
      <c r="G408" s="13">
        <v>33</v>
      </c>
      <c r="H408" s="88">
        <v>130</v>
      </c>
      <c r="I408" s="13">
        <v>658</v>
      </c>
      <c r="J408" s="13">
        <v>655</v>
      </c>
      <c r="K408" s="13">
        <v>14</v>
      </c>
      <c r="L408" s="15">
        <f t="shared" si="13"/>
        <v>7.8015267175572518</v>
      </c>
    </row>
    <row r="409" spans="1:12" x14ac:dyDescent="0.25">
      <c r="A409" s="13">
        <v>60</v>
      </c>
      <c r="B409" s="93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87">
        <v>80</v>
      </c>
      <c r="G409" s="13">
        <v>49</v>
      </c>
      <c r="H409" s="88">
        <v>165</v>
      </c>
      <c r="I409" s="13">
        <v>1023</v>
      </c>
      <c r="J409" s="13">
        <v>1017</v>
      </c>
      <c r="K409" s="13">
        <v>122</v>
      </c>
      <c r="L409" s="15">
        <f t="shared" si="13"/>
        <v>43.785644051130774</v>
      </c>
    </row>
    <row r="410" spans="1:12" x14ac:dyDescent="0.25">
      <c r="A410" s="13">
        <v>61</v>
      </c>
      <c r="B410" s="93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87">
        <v>84</v>
      </c>
      <c r="G410" s="13">
        <v>48</v>
      </c>
      <c r="H410" s="88">
        <v>188</v>
      </c>
      <c r="I410" s="13">
        <v>734</v>
      </c>
      <c r="J410" s="13">
        <v>725</v>
      </c>
      <c r="K410" s="13">
        <v>63</v>
      </c>
      <c r="L410" s="15">
        <f t="shared" si="13"/>
        <v>31.717241379310344</v>
      </c>
    </row>
    <row r="411" spans="1:12" x14ac:dyDescent="0.25">
      <c r="A411" s="13">
        <v>62</v>
      </c>
      <c r="B411" s="93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87">
        <v>73</v>
      </c>
      <c r="G411" s="13">
        <v>51</v>
      </c>
      <c r="H411" s="88">
        <v>144</v>
      </c>
      <c r="I411" s="13">
        <v>714</v>
      </c>
      <c r="J411" s="13">
        <v>693</v>
      </c>
      <c r="K411" s="13">
        <v>59</v>
      </c>
      <c r="L411" s="15">
        <f t="shared" si="13"/>
        <v>31.075036075036074</v>
      </c>
    </row>
    <row r="412" spans="1:12" x14ac:dyDescent="0.25">
      <c r="A412" s="13">
        <v>63</v>
      </c>
      <c r="B412" s="93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87">
        <v>95</v>
      </c>
      <c r="G412" s="13">
        <v>57</v>
      </c>
      <c r="H412" s="88">
        <v>181</v>
      </c>
      <c r="I412" s="13">
        <v>4144</v>
      </c>
      <c r="J412" s="13">
        <v>4165</v>
      </c>
      <c r="K412" s="13">
        <v>469</v>
      </c>
      <c r="L412" s="15">
        <f t="shared" si="13"/>
        <v>41.100840336134453</v>
      </c>
    </row>
    <row r="413" spans="1:12" x14ac:dyDescent="0.25">
      <c r="A413" s="13">
        <v>64</v>
      </c>
      <c r="B413" s="93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87">
        <v>117</v>
      </c>
      <c r="G413" s="13">
        <v>71</v>
      </c>
      <c r="H413" s="88">
        <v>230</v>
      </c>
      <c r="I413" s="13">
        <v>967</v>
      </c>
      <c r="J413" s="13">
        <v>932</v>
      </c>
      <c r="K413" s="13">
        <v>171</v>
      </c>
      <c r="L413" s="15">
        <f t="shared" si="13"/>
        <v>66.968884120171666</v>
      </c>
    </row>
    <row r="414" spans="1:12" x14ac:dyDescent="0.25">
      <c r="A414" s="13">
        <v>65</v>
      </c>
      <c r="B414" s="93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87">
        <v>146</v>
      </c>
      <c r="G414" s="13">
        <v>95</v>
      </c>
      <c r="H414" s="88">
        <v>306</v>
      </c>
      <c r="I414" s="13">
        <v>986</v>
      </c>
      <c r="J414" s="13">
        <v>999</v>
      </c>
      <c r="K414" s="13">
        <v>139</v>
      </c>
      <c r="L414" s="15">
        <f t="shared" si="13"/>
        <v>50.785785785785784</v>
      </c>
    </row>
    <row r="415" spans="1:12" x14ac:dyDescent="0.25">
      <c r="A415" s="13">
        <v>66</v>
      </c>
      <c r="B415" s="93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87">
        <v>159</v>
      </c>
      <c r="G415" s="13">
        <v>93</v>
      </c>
      <c r="H415" s="88">
        <v>329</v>
      </c>
      <c r="I415" s="13">
        <v>1140</v>
      </c>
      <c r="J415" s="13">
        <v>1153</v>
      </c>
      <c r="K415" s="13">
        <v>162</v>
      </c>
      <c r="L415" s="15">
        <f t="shared" si="13"/>
        <v>51.283607979184737</v>
      </c>
    </row>
    <row r="416" spans="1:12" x14ac:dyDescent="0.25">
      <c r="A416" s="13">
        <v>67</v>
      </c>
      <c r="B416" s="93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87">
        <v>158</v>
      </c>
      <c r="G416" s="13">
        <v>108</v>
      </c>
      <c r="H416" s="88">
        <v>383</v>
      </c>
      <c r="I416" s="13">
        <v>849</v>
      </c>
      <c r="J416" s="13">
        <v>848</v>
      </c>
      <c r="K416" s="13">
        <v>136</v>
      </c>
      <c r="L416" s="15">
        <f t="shared" si="13"/>
        <v>58.537735849056602</v>
      </c>
    </row>
    <row r="417" spans="1:12" x14ac:dyDescent="0.25">
      <c r="A417" s="13">
        <v>68</v>
      </c>
      <c r="B417" s="93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87">
        <v>114</v>
      </c>
      <c r="G417" s="13">
        <v>69</v>
      </c>
      <c r="H417" s="88">
        <v>244</v>
      </c>
      <c r="I417" s="13">
        <v>790</v>
      </c>
      <c r="J417" s="13">
        <v>837</v>
      </c>
      <c r="K417" s="13">
        <v>96</v>
      </c>
      <c r="L417" s="15">
        <f t="shared" si="13"/>
        <v>41.863799283154123</v>
      </c>
    </row>
    <row r="418" spans="1:12" x14ac:dyDescent="0.25">
      <c r="A418" s="13">
        <v>69</v>
      </c>
      <c r="B418" s="93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87">
        <v>133</v>
      </c>
      <c r="G418" s="13">
        <v>101</v>
      </c>
      <c r="H418" s="88">
        <v>225</v>
      </c>
      <c r="I418" s="13">
        <v>731</v>
      </c>
      <c r="J418" s="13">
        <v>765</v>
      </c>
      <c r="K418" s="13">
        <v>106</v>
      </c>
      <c r="L418" s="15">
        <f t="shared" si="13"/>
        <v>50.575163398692816</v>
      </c>
    </row>
    <row r="419" spans="1:12" x14ac:dyDescent="0.25">
      <c r="A419" s="13">
        <v>70</v>
      </c>
      <c r="B419" s="93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87">
        <v>94</v>
      </c>
      <c r="G419" s="13">
        <v>62</v>
      </c>
      <c r="H419" s="88">
        <v>205</v>
      </c>
      <c r="I419" s="13">
        <v>654</v>
      </c>
      <c r="J419" s="13">
        <v>647</v>
      </c>
      <c r="K419" s="13">
        <v>60</v>
      </c>
      <c r="L419" s="15">
        <f t="shared" si="13"/>
        <v>33.848531684698614</v>
      </c>
    </row>
    <row r="420" spans="1:12" x14ac:dyDescent="0.25">
      <c r="A420" s="13">
        <v>71</v>
      </c>
      <c r="B420" s="93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87">
        <v>403</v>
      </c>
      <c r="G420" s="13">
        <v>87</v>
      </c>
      <c r="H420" s="88">
        <v>967</v>
      </c>
      <c r="I420" s="13">
        <v>804</v>
      </c>
      <c r="J420" s="13">
        <v>812</v>
      </c>
      <c r="K420" s="13">
        <v>85</v>
      </c>
      <c r="L420" s="15">
        <f t="shared" si="13"/>
        <v>38.20812807881773</v>
      </c>
    </row>
    <row r="421" spans="1:12" x14ac:dyDescent="0.25">
      <c r="A421" s="13">
        <v>72</v>
      </c>
      <c r="B421" s="93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87">
        <v>120</v>
      </c>
      <c r="G421" s="13">
        <v>85</v>
      </c>
      <c r="H421" s="88">
        <v>240</v>
      </c>
      <c r="I421" s="13">
        <v>620</v>
      </c>
      <c r="J421" s="13">
        <v>602</v>
      </c>
      <c r="K421" s="13">
        <v>58</v>
      </c>
      <c r="L421" s="15">
        <f t="shared" si="13"/>
        <v>35.166112956810636</v>
      </c>
    </row>
    <row r="422" spans="1:12" x14ac:dyDescent="0.25">
      <c r="A422" s="13">
        <v>73</v>
      </c>
      <c r="B422" s="93" t="str">
        <f t="shared" si="12"/>
        <v>2012Zlín</v>
      </c>
      <c r="C422" s="13">
        <v>2012</v>
      </c>
      <c r="D422" s="14" t="s">
        <v>78</v>
      </c>
      <c r="E422" s="14" t="s">
        <v>67</v>
      </c>
      <c r="F422" s="87">
        <v>117</v>
      </c>
      <c r="G422" s="13">
        <v>68</v>
      </c>
      <c r="H422" s="88">
        <v>249</v>
      </c>
      <c r="I422" s="13">
        <v>1181</v>
      </c>
      <c r="J422" s="13">
        <v>1180</v>
      </c>
      <c r="K422" s="13">
        <v>144</v>
      </c>
      <c r="L422" s="15">
        <f t="shared" si="13"/>
        <v>44.542372881355931</v>
      </c>
    </row>
    <row r="423" spans="1:12" x14ac:dyDescent="0.25">
      <c r="A423" s="13">
        <v>74</v>
      </c>
      <c r="B423" s="93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87">
        <v>164</v>
      </c>
      <c r="G423" s="13">
        <v>82</v>
      </c>
      <c r="H423" s="88">
        <v>348</v>
      </c>
      <c r="I423" s="13">
        <v>1009</v>
      </c>
      <c r="J423" s="13">
        <v>1014</v>
      </c>
      <c r="K423" s="13">
        <v>149</v>
      </c>
      <c r="L423" s="15">
        <f t="shared" si="13"/>
        <v>53.634122287968445</v>
      </c>
    </row>
    <row r="424" spans="1:12" x14ac:dyDescent="0.25">
      <c r="A424" s="13">
        <v>75</v>
      </c>
      <c r="B424" s="93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87">
        <v>179</v>
      </c>
      <c r="G424" s="13">
        <v>106</v>
      </c>
      <c r="H424" s="88">
        <v>342</v>
      </c>
      <c r="I424" s="13">
        <v>633</v>
      </c>
      <c r="J424" s="13">
        <v>647</v>
      </c>
      <c r="K424" s="13">
        <v>111</v>
      </c>
      <c r="L424" s="15">
        <f t="shared" si="13"/>
        <v>62.619783616692423</v>
      </c>
    </row>
    <row r="425" spans="1:12" x14ac:dyDescent="0.25">
      <c r="A425" s="13">
        <v>76</v>
      </c>
      <c r="B425" s="93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87">
        <v>178</v>
      </c>
      <c r="G425" s="13">
        <v>106</v>
      </c>
      <c r="H425" s="88">
        <v>378</v>
      </c>
      <c r="I425" s="13">
        <v>1221</v>
      </c>
      <c r="J425" s="13">
        <v>1222</v>
      </c>
      <c r="K425" s="13">
        <v>307</v>
      </c>
      <c r="L425" s="15">
        <f t="shared" si="13"/>
        <v>91.698036006546644</v>
      </c>
    </row>
    <row r="426" spans="1:12" x14ac:dyDescent="0.25">
      <c r="A426" s="13">
        <v>77</v>
      </c>
      <c r="B426" s="93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87">
        <v>157</v>
      </c>
      <c r="G426" s="13">
        <v>76</v>
      </c>
      <c r="H426" s="88">
        <v>419</v>
      </c>
      <c r="I426" s="13">
        <v>1726</v>
      </c>
      <c r="J426" s="13">
        <v>1684</v>
      </c>
      <c r="K426" s="13">
        <v>277</v>
      </c>
      <c r="L426" s="15">
        <f t="shared" si="13"/>
        <v>60.038598574821847</v>
      </c>
    </row>
    <row r="427" spans="1:12" x14ac:dyDescent="0.25">
      <c r="A427" s="13">
        <v>78</v>
      </c>
      <c r="B427" s="93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87">
        <v>206</v>
      </c>
      <c r="G427" s="13">
        <v>124</v>
      </c>
      <c r="H427" s="88">
        <v>529</v>
      </c>
      <c r="I427" s="13">
        <v>454</v>
      </c>
      <c r="J427" s="13">
        <v>459</v>
      </c>
      <c r="K427" s="13">
        <v>84</v>
      </c>
      <c r="L427" s="15">
        <f t="shared" si="13"/>
        <v>66.797385620915023</v>
      </c>
    </row>
    <row r="428" spans="1:12" x14ac:dyDescent="0.25">
      <c r="A428" s="13">
        <v>79</v>
      </c>
      <c r="B428" s="93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87">
        <v>140</v>
      </c>
      <c r="G428" s="13">
        <v>84</v>
      </c>
      <c r="H428" s="88">
        <v>334</v>
      </c>
      <c r="I428" s="13">
        <v>2837</v>
      </c>
      <c r="J428" s="13">
        <v>2859</v>
      </c>
      <c r="K428" s="13">
        <v>523</v>
      </c>
      <c r="L428" s="15">
        <f t="shared" si="13"/>
        <v>66.76984959776145</v>
      </c>
    </row>
    <row r="429" spans="1:12" x14ac:dyDescent="0.25">
      <c r="A429" s="13">
        <v>80</v>
      </c>
      <c r="B429" s="93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87">
        <v>166</v>
      </c>
      <c r="G429" s="13">
        <v>97</v>
      </c>
      <c r="H429" s="88">
        <v>413</v>
      </c>
      <c r="I429" s="13">
        <v>1129</v>
      </c>
      <c r="J429" s="13">
        <v>1168</v>
      </c>
      <c r="K429" s="13">
        <v>193</v>
      </c>
      <c r="L429" s="15">
        <f t="shared" si="13"/>
        <v>60.3125</v>
      </c>
    </row>
    <row r="430" spans="1:12" x14ac:dyDescent="0.25">
      <c r="A430" s="13">
        <v>81</v>
      </c>
      <c r="B430" s="93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87">
        <v>156</v>
      </c>
      <c r="G430" s="13">
        <v>75</v>
      </c>
      <c r="H430" s="88">
        <v>373</v>
      </c>
      <c r="I430" s="13">
        <v>2067</v>
      </c>
      <c r="J430" s="13">
        <v>2112</v>
      </c>
      <c r="K430" s="13">
        <v>250</v>
      </c>
      <c r="L430" s="15">
        <f t="shared" si="13"/>
        <v>43.205492424242429</v>
      </c>
    </row>
    <row r="431" spans="1:12" x14ac:dyDescent="0.25">
      <c r="A431" s="13">
        <v>82</v>
      </c>
      <c r="B431" s="93" t="str">
        <f t="shared" si="12"/>
        <v>2012Opava</v>
      </c>
      <c r="C431" s="13">
        <v>2012</v>
      </c>
      <c r="D431" s="14" t="s">
        <v>88</v>
      </c>
      <c r="E431" s="14" t="s">
        <v>82</v>
      </c>
      <c r="F431" s="87">
        <v>180</v>
      </c>
      <c r="G431" s="13">
        <v>82</v>
      </c>
      <c r="H431" s="88">
        <v>491</v>
      </c>
      <c r="I431" s="13">
        <v>1274</v>
      </c>
      <c r="J431" s="13">
        <v>1251</v>
      </c>
      <c r="K431" s="13">
        <v>245</v>
      </c>
      <c r="L431" s="15">
        <f t="shared" si="13"/>
        <v>71.482813749000798</v>
      </c>
    </row>
    <row r="432" spans="1:12" x14ac:dyDescent="0.25">
      <c r="A432" s="13">
        <v>83</v>
      </c>
      <c r="B432" s="93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87">
        <v>215</v>
      </c>
      <c r="G432" s="13">
        <v>120</v>
      </c>
      <c r="H432" s="88">
        <v>517</v>
      </c>
      <c r="I432" s="13">
        <v>3842</v>
      </c>
      <c r="J432" s="13">
        <v>3808</v>
      </c>
      <c r="K432" s="13">
        <v>849</v>
      </c>
      <c r="L432" s="15">
        <f t="shared" si="13"/>
        <v>81.377363445378151</v>
      </c>
    </row>
    <row r="433" spans="1:12" x14ac:dyDescent="0.25">
      <c r="A433" s="13">
        <v>84</v>
      </c>
      <c r="B433" s="93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87">
        <v>179</v>
      </c>
      <c r="G433" s="13">
        <v>123</v>
      </c>
      <c r="H433" s="88">
        <v>360</v>
      </c>
      <c r="I433" s="13">
        <v>1205</v>
      </c>
      <c r="J433" s="13">
        <v>1201</v>
      </c>
      <c r="K433" s="13">
        <v>164</v>
      </c>
      <c r="L433" s="15">
        <f t="shared" si="13"/>
        <v>49.841798501248959</v>
      </c>
    </row>
    <row r="434" spans="1:12" x14ac:dyDescent="0.25">
      <c r="A434" s="13">
        <v>85</v>
      </c>
      <c r="B434" s="93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87">
        <v>84</v>
      </c>
      <c r="G434" s="13">
        <v>52</v>
      </c>
      <c r="H434" s="88">
        <v>151</v>
      </c>
      <c r="I434" s="13">
        <v>974</v>
      </c>
      <c r="J434" s="13">
        <v>979</v>
      </c>
      <c r="K434" s="13">
        <v>116</v>
      </c>
      <c r="L434" s="15">
        <f t="shared" si="13"/>
        <v>43.248212461695609</v>
      </c>
    </row>
    <row r="435" spans="1:12" x14ac:dyDescent="0.25">
      <c r="A435" s="13">
        <v>86</v>
      </c>
      <c r="B435" s="93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87">
        <v>183</v>
      </c>
      <c r="G435" s="13">
        <v>112</v>
      </c>
      <c r="H435" s="88">
        <v>423</v>
      </c>
      <c r="I435" s="13">
        <v>1027</v>
      </c>
      <c r="J435" s="13">
        <v>1071</v>
      </c>
      <c r="K435" s="13">
        <v>180</v>
      </c>
      <c r="L435" s="15">
        <f t="shared" si="13"/>
        <v>61.344537815126053</v>
      </c>
    </row>
    <row r="436" spans="1:12" x14ac:dyDescent="0.25">
      <c r="A436" s="13">
        <v>1</v>
      </c>
      <c r="B436" s="93" t="str">
        <f t="shared" si="12"/>
        <v>2013Praha 1</v>
      </c>
      <c r="C436" s="13">
        <v>2013</v>
      </c>
      <c r="D436" s="14" t="s">
        <v>2</v>
      </c>
      <c r="E436" s="14" t="s">
        <v>3</v>
      </c>
      <c r="F436" s="87">
        <v>201</v>
      </c>
      <c r="G436" s="13">
        <v>84</v>
      </c>
      <c r="H436" s="88">
        <v>579</v>
      </c>
      <c r="I436" s="13">
        <v>1752</v>
      </c>
      <c r="J436" s="13">
        <v>1748</v>
      </c>
      <c r="K436" s="13">
        <v>226</v>
      </c>
      <c r="L436" s="15">
        <f t="shared" si="13"/>
        <v>47.191075514874143</v>
      </c>
    </row>
    <row r="437" spans="1:12" x14ac:dyDescent="0.25">
      <c r="A437" s="13">
        <v>2</v>
      </c>
      <c r="B437" s="93" t="str">
        <f t="shared" si="12"/>
        <v>2013Praha 2</v>
      </c>
      <c r="C437" s="13">
        <v>2013</v>
      </c>
      <c r="D437" s="14" t="s">
        <v>4</v>
      </c>
      <c r="E437" s="14" t="s">
        <v>3</v>
      </c>
      <c r="F437" s="87">
        <v>150</v>
      </c>
      <c r="G437" s="13">
        <v>83</v>
      </c>
      <c r="H437" s="88">
        <v>327</v>
      </c>
      <c r="I437" s="13">
        <v>2745</v>
      </c>
      <c r="J437" s="13">
        <v>2750</v>
      </c>
      <c r="K437" s="13">
        <v>257</v>
      </c>
      <c r="L437" s="15">
        <f t="shared" si="13"/>
        <v>34.11090909090909</v>
      </c>
    </row>
    <row r="438" spans="1:12" x14ac:dyDescent="0.25">
      <c r="A438" s="13">
        <v>3</v>
      </c>
      <c r="B438" s="93" t="str">
        <f t="shared" si="12"/>
        <v>2013Praha 3</v>
      </c>
      <c r="C438" s="13">
        <v>2013</v>
      </c>
      <c r="D438" s="14" t="s">
        <v>5</v>
      </c>
      <c r="E438" s="14" t="s">
        <v>3</v>
      </c>
      <c r="F438" s="87">
        <v>158</v>
      </c>
      <c r="G438" s="13">
        <v>84</v>
      </c>
      <c r="H438" s="88">
        <v>359</v>
      </c>
      <c r="I438" s="13">
        <v>598</v>
      </c>
      <c r="J438" s="13">
        <v>599</v>
      </c>
      <c r="K438" s="13">
        <v>64</v>
      </c>
      <c r="L438" s="15">
        <f t="shared" si="13"/>
        <v>38.998330550918197</v>
      </c>
    </row>
    <row r="439" spans="1:12" x14ac:dyDescent="0.25">
      <c r="A439" s="13">
        <v>4</v>
      </c>
      <c r="B439" s="93" t="str">
        <f t="shared" si="12"/>
        <v>2013Praha 4</v>
      </c>
      <c r="C439" s="13">
        <v>2013</v>
      </c>
      <c r="D439" s="14" t="s">
        <v>6</v>
      </c>
      <c r="E439" s="14" t="s">
        <v>3</v>
      </c>
      <c r="F439" s="87">
        <v>155</v>
      </c>
      <c r="G439" s="13">
        <v>91</v>
      </c>
      <c r="H439" s="88">
        <v>323</v>
      </c>
      <c r="I439" s="13">
        <v>2036</v>
      </c>
      <c r="J439" s="13">
        <v>1982</v>
      </c>
      <c r="K439" s="13">
        <v>237</v>
      </c>
      <c r="L439" s="15">
        <f t="shared" si="13"/>
        <v>43.64530776992936</v>
      </c>
    </row>
    <row r="440" spans="1:12" x14ac:dyDescent="0.25">
      <c r="A440" s="13">
        <v>5</v>
      </c>
      <c r="B440" s="93" t="str">
        <f t="shared" si="12"/>
        <v>2013Praha 5</v>
      </c>
      <c r="C440" s="13">
        <v>2013</v>
      </c>
      <c r="D440" s="14" t="s">
        <v>7</v>
      </c>
      <c r="E440" s="14" t="s">
        <v>3</v>
      </c>
      <c r="F440" s="87">
        <v>120</v>
      </c>
      <c r="G440" s="13">
        <v>63</v>
      </c>
      <c r="H440" s="88">
        <v>295</v>
      </c>
      <c r="I440" s="13">
        <v>1243</v>
      </c>
      <c r="J440" s="13">
        <v>1259</v>
      </c>
      <c r="K440" s="13">
        <v>96</v>
      </c>
      <c r="L440" s="15">
        <f t="shared" si="13"/>
        <v>27.83161239078634</v>
      </c>
    </row>
    <row r="441" spans="1:12" x14ac:dyDescent="0.25">
      <c r="A441" s="13">
        <v>6</v>
      </c>
      <c r="B441" s="93" t="str">
        <f t="shared" si="12"/>
        <v>2013Praha 6</v>
      </c>
      <c r="C441" s="13">
        <v>2013</v>
      </c>
      <c r="D441" s="14" t="s">
        <v>8</v>
      </c>
      <c r="E441" s="14" t="s">
        <v>3</v>
      </c>
      <c r="F441" s="87">
        <v>298</v>
      </c>
      <c r="G441" s="13">
        <v>131</v>
      </c>
      <c r="H441" s="88">
        <v>728</v>
      </c>
      <c r="I441" s="13">
        <v>926</v>
      </c>
      <c r="J441" s="13">
        <v>934</v>
      </c>
      <c r="K441" s="13">
        <v>211</v>
      </c>
      <c r="L441" s="15">
        <f t="shared" si="13"/>
        <v>82.457173447537471</v>
      </c>
    </row>
    <row r="442" spans="1:12" x14ac:dyDescent="0.25">
      <c r="A442" s="13">
        <v>7</v>
      </c>
      <c r="B442" s="93" t="str">
        <f t="shared" si="12"/>
        <v>2013Praha 7</v>
      </c>
      <c r="C442" s="13">
        <v>2013</v>
      </c>
      <c r="D442" s="14" t="s">
        <v>9</v>
      </c>
      <c r="E442" s="14" t="s">
        <v>3</v>
      </c>
      <c r="F442" s="87">
        <v>182</v>
      </c>
      <c r="G442" s="13">
        <v>70</v>
      </c>
      <c r="H442" s="88">
        <v>435</v>
      </c>
      <c r="I442" s="13">
        <v>780</v>
      </c>
      <c r="J442" s="13">
        <v>768</v>
      </c>
      <c r="K442" s="13">
        <v>91</v>
      </c>
      <c r="L442" s="15">
        <f t="shared" si="13"/>
        <v>43.248697916666664</v>
      </c>
    </row>
    <row r="443" spans="1:12" x14ac:dyDescent="0.25">
      <c r="A443" s="13">
        <v>8</v>
      </c>
      <c r="B443" s="93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87">
        <v>162</v>
      </c>
      <c r="G443" s="13">
        <v>91</v>
      </c>
      <c r="H443" s="88">
        <v>343</v>
      </c>
      <c r="I443" s="13">
        <v>857</v>
      </c>
      <c r="J443" s="13">
        <v>901</v>
      </c>
      <c r="K443" s="13">
        <v>96</v>
      </c>
      <c r="L443" s="15">
        <f t="shared" si="13"/>
        <v>38.890122086570479</v>
      </c>
    </row>
    <row r="444" spans="1:12" x14ac:dyDescent="0.25">
      <c r="A444" s="13">
        <v>9</v>
      </c>
      <c r="B444" s="93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87">
        <v>103</v>
      </c>
      <c r="G444" s="13">
        <v>55</v>
      </c>
      <c r="H444" s="88">
        <v>215</v>
      </c>
      <c r="I444" s="13">
        <v>1227</v>
      </c>
      <c r="J444" s="13">
        <v>1230</v>
      </c>
      <c r="K444" s="13">
        <v>102</v>
      </c>
      <c r="L444" s="15">
        <f t="shared" si="13"/>
        <v>30.26829268292683</v>
      </c>
    </row>
    <row r="445" spans="1:12" x14ac:dyDescent="0.25">
      <c r="A445" s="13">
        <v>10</v>
      </c>
      <c r="B445" s="93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87">
        <v>187</v>
      </c>
      <c r="G445" s="13">
        <v>119</v>
      </c>
      <c r="H445" s="88">
        <v>384</v>
      </c>
      <c r="I445" s="13">
        <v>1326</v>
      </c>
      <c r="J445" s="13">
        <v>1348</v>
      </c>
      <c r="K445" s="13">
        <v>169</v>
      </c>
      <c r="L445" s="15">
        <f t="shared" si="13"/>
        <v>45.760385756676556</v>
      </c>
    </row>
    <row r="446" spans="1:12" x14ac:dyDescent="0.25">
      <c r="A446" s="13">
        <v>11</v>
      </c>
      <c r="B446" s="93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87">
        <v>119</v>
      </c>
      <c r="G446" s="13">
        <v>59</v>
      </c>
      <c r="H446" s="88">
        <v>258</v>
      </c>
      <c r="I446" s="13">
        <v>789</v>
      </c>
      <c r="J446" s="13">
        <v>832</v>
      </c>
      <c r="K446" s="13">
        <v>43</v>
      </c>
      <c r="L446" s="15">
        <f t="shared" si="13"/>
        <v>18.86418269230769</v>
      </c>
    </row>
    <row r="447" spans="1:12" x14ac:dyDescent="0.25">
      <c r="A447" s="13">
        <v>12</v>
      </c>
      <c r="B447" s="93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87">
        <v>153</v>
      </c>
      <c r="G447" s="13">
        <v>83</v>
      </c>
      <c r="H447" s="88">
        <v>394</v>
      </c>
      <c r="I447" s="13">
        <v>661</v>
      </c>
      <c r="J447" s="13">
        <v>677</v>
      </c>
      <c r="K447" s="13">
        <v>53</v>
      </c>
      <c r="L447" s="15">
        <f t="shared" si="13"/>
        <v>28.574593796159526</v>
      </c>
    </row>
    <row r="448" spans="1:12" x14ac:dyDescent="0.25">
      <c r="A448" s="13">
        <v>13</v>
      </c>
      <c r="B448" s="93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87">
        <v>154</v>
      </c>
      <c r="G448" s="13">
        <v>71</v>
      </c>
      <c r="H448" s="88">
        <v>294</v>
      </c>
      <c r="I448" s="13">
        <v>1397</v>
      </c>
      <c r="J448" s="13">
        <v>1422</v>
      </c>
      <c r="K448" s="13">
        <v>106</v>
      </c>
      <c r="L448" s="15">
        <f t="shared" si="13"/>
        <v>27.20815752461322</v>
      </c>
    </row>
    <row r="449" spans="1:12" x14ac:dyDescent="0.25">
      <c r="A449" s="13">
        <v>14</v>
      </c>
      <c r="B449" s="93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87">
        <v>180</v>
      </c>
      <c r="G449" s="13">
        <v>97</v>
      </c>
      <c r="H449" s="88">
        <v>413</v>
      </c>
      <c r="I449" s="13">
        <v>921</v>
      </c>
      <c r="J449" s="13">
        <v>917</v>
      </c>
      <c r="K449" s="13">
        <v>108</v>
      </c>
      <c r="L449" s="15">
        <f t="shared" si="13"/>
        <v>42.988004362050162</v>
      </c>
    </row>
    <row r="450" spans="1:12" x14ac:dyDescent="0.25">
      <c r="A450" s="13">
        <v>15</v>
      </c>
      <c r="B450" s="93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87">
        <v>72</v>
      </c>
      <c r="G450" s="13">
        <v>41</v>
      </c>
      <c r="H450" s="88">
        <v>152</v>
      </c>
      <c r="I450" s="13">
        <v>567</v>
      </c>
      <c r="J450" s="13">
        <v>573</v>
      </c>
      <c r="K450" s="13">
        <v>14</v>
      </c>
      <c r="L450" s="15">
        <f t="shared" si="13"/>
        <v>8.9179755671902274</v>
      </c>
    </row>
    <row r="451" spans="1:12" x14ac:dyDescent="0.25">
      <c r="A451" s="13">
        <v>16</v>
      </c>
      <c r="B451" s="93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87">
        <v>187</v>
      </c>
      <c r="G451" s="13">
        <v>99</v>
      </c>
      <c r="H451" s="88">
        <v>403</v>
      </c>
      <c r="I451" s="13">
        <v>1163</v>
      </c>
      <c r="J451" s="13">
        <v>1206</v>
      </c>
      <c r="K451" s="13">
        <v>83</v>
      </c>
      <c r="L451" s="15">
        <f t="shared" si="13"/>
        <v>25.120232172470981</v>
      </c>
    </row>
    <row r="452" spans="1:12" x14ac:dyDescent="0.25">
      <c r="A452" s="13">
        <v>17</v>
      </c>
      <c r="B452" s="93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87">
        <v>79</v>
      </c>
      <c r="G452" s="13">
        <v>51</v>
      </c>
      <c r="H452" s="88">
        <v>171</v>
      </c>
      <c r="I452" s="13">
        <v>1004</v>
      </c>
      <c r="J452" s="13">
        <v>994</v>
      </c>
      <c r="K452" s="13">
        <v>42</v>
      </c>
      <c r="L452" s="15">
        <f t="shared" si="13"/>
        <v>15.422535211267606</v>
      </c>
    </row>
    <row r="453" spans="1:12" x14ac:dyDescent="0.25">
      <c r="A453" s="13">
        <v>18</v>
      </c>
      <c r="B453" s="93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87">
        <v>115</v>
      </c>
      <c r="G453" s="13">
        <v>64</v>
      </c>
      <c r="H453" s="88">
        <v>265</v>
      </c>
      <c r="I453" s="13">
        <v>940</v>
      </c>
      <c r="J453" s="13">
        <v>949</v>
      </c>
      <c r="K453" s="13">
        <v>70</v>
      </c>
      <c r="L453" s="15">
        <f t="shared" si="13"/>
        <v>26.923076923076923</v>
      </c>
    </row>
    <row r="454" spans="1:12" x14ac:dyDescent="0.25">
      <c r="A454" s="13">
        <v>19</v>
      </c>
      <c r="B454" s="93" t="str">
        <f t="shared" si="12"/>
        <v>2013Praha-Východ</v>
      </c>
      <c r="C454" s="13">
        <v>2013</v>
      </c>
      <c r="D454" s="14" t="s">
        <v>133</v>
      </c>
      <c r="E454" s="14" t="s">
        <v>14</v>
      </c>
      <c r="F454" s="87">
        <v>122</v>
      </c>
      <c r="G454" s="13">
        <v>71</v>
      </c>
      <c r="H454" s="88">
        <v>308</v>
      </c>
      <c r="I454" s="13">
        <v>1516</v>
      </c>
      <c r="J454" s="13">
        <v>1524</v>
      </c>
      <c r="K454" s="13">
        <v>71</v>
      </c>
      <c r="L454" s="15">
        <f t="shared" si="13"/>
        <v>17.004593175853021</v>
      </c>
    </row>
    <row r="455" spans="1:12" x14ac:dyDescent="0.25">
      <c r="A455" s="13">
        <v>20</v>
      </c>
      <c r="B455" s="93" t="str">
        <f t="shared" ref="B455:B518" si="14">CONCATENATE(C455,D455)</f>
        <v>2013Praha-Západ</v>
      </c>
      <c r="C455" s="13">
        <v>2013</v>
      </c>
      <c r="D455" s="14" t="s">
        <v>134</v>
      </c>
      <c r="E455" s="14" t="s">
        <v>14</v>
      </c>
      <c r="F455" s="87">
        <v>249</v>
      </c>
      <c r="G455" s="13">
        <v>150</v>
      </c>
      <c r="H455" s="88">
        <v>518</v>
      </c>
      <c r="I455" s="13">
        <v>1212</v>
      </c>
      <c r="J455" s="13">
        <v>1308</v>
      </c>
      <c r="K455" s="13">
        <v>172</v>
      </c>
      <c r="L455" s="15">
        <f t="shared" ref="L455:L518" si="15">K455/J455*365</f>
        <v>47.996941896024467</v>
      </c>
    </row>
    <row r="456" spans="1:12" x14ac:dyDescent="0.25">
      <c r="A456" s="13">
        <v>21</v>
      </c>
      <c r="B456" s="93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87">
        <v>155</v>
      </c>
      <c r="G456" s="13">
        <v>107</v>
      </c>
      <c r="H456" s="88">
        <v>344</v>
      </c>
      <c r="I456" s="13">
        <v>1126</v>
      </c>
      <c r="J456" s="13">
        <v>1134</v>
      </c>
      <c r="K456" s="13">
        <v>81</v>
      </c>
      <c r="L456" s="15">
        <f t="shared" si="15"/>
        <v>26.071428571428569</v>
      </c>
    </row>
    <row r="457" spans="1:12" x14ac:dyDescent="0.25">
      <c r="A457" s="13">
        <v>22</v>
      </c>
      <c r="B457" s="93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87">
        <v>106</v>
      </c>
      <c r="G457" s="13">
        <v>68</v>
      </c>
      <c r="H457" s="88">
        <v>249</v>
      </c>
      <c r="I457" s="13">
        <v>462</v>
      </c>
      <c r="J457" s="13">
        <v>462</v>
      </c>
      <c r="K457" s="13">
        <v>46</v>
      </c>
      <c r="L457" s="15">
        <f t="shared" si="15"/>
        <v>36.341991341991346</v>
      </c>
    </row>
    <row r="458" spans="1:12" x14ac:dyDescent="0.25">
      <c r="A458" s="13">
        <v>23</v>
      </c>
      <c r="B458" s="93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87">
        <v>179</v>
      </c>
      <c r="G458" s="13">
        <v>116</v>
      </c>
      <c r="H458" s="88">
        <v>405</v>
      </c>
      <c r="I458" s="13">
        <v>2072</v>
      </c>
      <c r="J458" s="13">
        <v>2083</v>
      </c>
      <c r="K458" s="13">
        <v>325</v>
      </c>
      <c r="L458" s="15">
        <f t="shared" si="15"/>
        <v>56.949111857897257</v>
      </c>
    </row>
    <row r="459" spans="1:12" x14ac:dyDescent="0.25">
      <c r="A459" s="13">
        <v>24</v>
      </c>
      <c r="B459" s="93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87">
        <v>85</v>
      </c>
      <c r="G459" s="13">
        <v>60</v>
      </c>
      <c r="H459" s="88">
        <v>152</v>
      </c>
      <c r="I459" s="13">
        <v>601</v>
      </c>
      <c r="J459" s="13">
        <v>592</v>
      </c>
      <c r="K459" s="13">
        <v>72</v>
      </c>
      <c r="L459" s="15">
        <f t="shared" si="15"/>
        <v>44.391891891891895</v>
      </c>
    </row>
    <row r="460" spans="1:12" x14ac:dyDescent="0.25">
      <c r="A460" s="13">
        <v>25</v>
      </c>
      <c r="B460" s="93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87">
        <v>134</v>
      </c>
      <c r="G460" s="13">
        <v>74</v>
      </c>
      <c r="H460" s="88">
        <v>324</v>
      </c>
      <c r="I460" s="13">
        <v>778</v>
      </c>
      <c r="J460" s="13">
        <v>793</v>
      </c>
      <c r="K460" s="13">
        <v>78</v>
      </c>
      <c r="L460" s="15">
        <f t="shared" si="15"/>
        <v>35.901639344262293</v>
      </c>
    </row>
    <row r="461" spans="1:12" x14ac:dyDescent="0.25">
      <c r="A461" s="13">
        <v>26</v>
      </c>
      <c r="B461" s="93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87">
        <v>122</v>
      </c>
      <c r="G461" s="13">
        <v>62</v>
      </c>
      <c r="H461" s="88">
        <v>294</v>
      </c>
      <c r="I461" s="13">
        <v>412</v>
      </c>
      <c r="J461" s="13">
        <v>425</v>
      </c>
      <c r="K461" s="13">
        <v>35</v>
      </c>
      <c r="L461" s="15">
        <f t="shared" si="15"/>
        <v>30.058823529411764</v>
      </c>
    </row>
    <row r="462" spans="1:12" x14ac:dyDescent="0.25">
      <c r="A462" s="13">
        <v>27</v>
      </c>
      <c r="B462" s="93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87">
        <v>216</v>
      </c>
      <c r="G462" s="13">
        <v>122</v>
      </c>
      <c r="H462" s="88">
        <v>518</v>
      </c>
      <c r="I462" s="13">
        <v>642</v>
      </c>
      <c r="J462" s="13">
        <v>686</v>
      </c>
      <c r="K462" s="13">
        <v>58</v>
      </c>
      <c r="L462" s="15">
        <f t="shared" si="15"/>
        <v>30.8600583090379</v>
      </c>
    </row>
    <row r="463" spans="1:12" x14ac:dyDescent="0.25">
      <c r="A463" s="13">
        <v>28</v>
      </c>
      <c r="B463" s="93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87">
        <v>101</v>
      </c>
      <c r="G463" s="13">
        <v>62</v>
      </c>
      <c r="H463" s="88">
        <v>254</v>
      </c>
      <c r="I463" s="13">
        <v>536</v>
      </c>
      <c r="J463" s="13">
        <v>523</v>
      </c>
      <c r="K463" s="13">
        <v>78</v>
      </c>
      <c r="L463" s="15">
        <f t="shared" si="15"/>
        <v>54.435946462715108</v>
      </c>
    </row>
    <row r="464" spans="1:12" x14ac:dyDescent="0.25">
      <c r="A464" s="13">
        <v>29</v>
      </c>
      <c r="B464" s="93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87">
        <v>120</v>
      </c>
      <c r="G464" s="13">
        <v>74</v>
      </c>
      <c r="H464" s="88">
        <v>269</v>
      </c>
      <c r="I464" s="13">
        <v>680</v>
      </c>
      <c r="J464" s="13">
        <v>684</v>
      </c>
      <c r="K464" s="13">
        <v>67</v>
      </c>
      <c r="L464" s="15">
        <f t="shared" si="15"/>
        <v>35.752923976608187</v>
      </c>
    </row>
    <row r="465" spans="1:12" x14ac:dyDescent="0.25">
      <c r="A465" s="13">
        <v>30</v>
      </c>
      <c r="B465" s="93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87">
        <v>181</v>
      </c>
      <c r="G465" s="13">
        <v>82</v>
      </c>
      <c r="H465" s="88">
        <v>451</v>
      </c>
      <c r="I465" s="13">
        <v>785</v>
      </c>
      <c r="J465" s="13">
        <v>790</v>
      </c>
      <c r="K465" s="13">
        <v>97</v>
      </c>
      <c r="L465" s="15">
        <f t="shared" si="15"/>
        <v>44.816455696202532</v>
      </c>
    </row>
    <row r="466" spans="1:12" x14ac:dyDescent="0.25">
      <c r="A466" s="13">
        <v>31</v>
      </c>
      <c r="B466" s="93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87">
        <v>113</v>
      </c>
      <c r="G466" s="13">
        <v>54</v>
      </c>
      <c r="H466" s="88">
        <v>363</v>
      </c>
      <c r="I466" s="13">
        <v>547</v>
      </c>
      <c r="J466" s="13">
        <v>558</v>
      </c>
      <c r="K466" s="13">
        <v>41</v>
      </c>
      <c r="L466" s="15">
        <f t="shared" si="15"/>
        <v>26.818996415770609</v>
      </c>
    </row>
    <row r="467" spans="1:12" x14ac:dyDescent="0.25">
      <c r="A467" s="13">
        <v>32</v>
      </c>
      <c r="B467" s="93" t="str">
        <f t="shared" si="14"/>
        <v>2013Cheb</v>
      </c>
      <c r="C467" s="13">
        <v>2013</v>
      </c>
      <c r="D467" s="14" t="s">
        <v>35</v>
      </c>
      <c r="E467" s="14" t="s">
        <v>34</v>
      </c>
      <c r="F467" s="87">
        <v>355</v>
      </c>
      <c r="G467" s="13">
        <v>175</v>
      </c>
      <c r="H467" s="88">
        <v>776</v>
      </c>
      <c r="I467" s="13">
        <v>1201</v>
      </c>
      <c r="J467" s="13">
        <v>1235</v>
      </c>
      <c r="K467" s="13">
        <v>276</v>
      </c>
      <c r="L467" s="15">
        <f t="shared" si="15"/>
        <v>81.570850202429156</v>
      </c>
    </row>
    <row r="468" spans="1:12" x14ac:dyDescent="0.25">
      <c r="A468" s="13">
        <v>33</v>
      </c>
      <c r="B468" s="93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87">
        <v>201</v>
      </c>
      <c r="G468" s="13">
        <v>101</v>
      </c>
      <c r="H468" s="88">
        <v>428</v>
      </c>
      <c r="I468" s="13">
        <v>1912</v>
      </c>
      <c r="J468" s="13">
        <v>1922</v>
      </c>
      <c r="K468" s="13">
        <v>296</v>
      </c>
      <c r="L468" s="15">
        <f t="shared" si="15"/>
        <v>56.212278876170657</v>
      </c>
    </row>
    <row r="469" spans="1:12" x14ac:dyDescent="0.25">
      <c r="A469" s="13">
        <v>34</v>
      </c>
      <c r="B469" s="93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87">
        <v>118</v>
      </c>
      <c r="G469" s="13">
        <v>68</v>
      </c>
      <c r="H469" s="88">
        <v>272</v>
      </c>
      <c r="I469" s="13">
        <v>759</v>
      </c>
      <c r="J469" s="13">
        <v>765</v>
      </c>
      <c r="K469" s="13">
        <v>86</v>
      </c>
      <c r="L469" s="15">
        <f t="shared" si="15"/>
        <v>41.032679738562095</v>
      </c>
    </row>
    <row r="470" spans="1:12" x14ac:dyDescent="0.25">
      <c r="A470" s="13">
        <v>35</v>
      </c>
      <c r="B470" s="93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87">
        <v>143</v>
      </c>
      <c r="G470" s="13">
        <v>91</v>
      </c>
      <c r="H470" s="88">
        <v>272</v>
      </c>
      <c r="I470" s="13">
        <v>476</v>
      </c>
      <c r="J470" s="13">
        <v>471</v>
      </c>
      <c r="K470" s="13">
        <v>81</v>
      </c>
      <c r="L470" s="15">
        <f t="shared" si="15"/>
        <v>62.770700636942671</v>
      </c>
    </row>
    <row r="471" spans="1:12" x14ac:dyDescent="0.25">
      <c r="A471" s="13">
        <v>36</v>
      </c>
      <c r="B471" s="93" t="str">
        <f t="shared" si="14"/>
        <v>2013Plzeň-Město</v>
      </c>
      <c r="C471" s="13">
        <v>2013</v>
      </c>
      <c r="D471" s="14" t="s">
        <v>135</v>
      </c>
      <c r="E471" s="14" t="s">
        <v>34</v>
      </c>
      <c r="F471" s="87">
        <v>231</v>
      </c>
      <c r="G471" s="13">
        <v>128</v>
      </c>
      <c r="H471" s="88">
        <v>512</v>
      </c>
      <c r="I471" s="13">
        <v>2004</v>
      </c>
      <c r="J471" s="13">
        <v>2026</v>
      </c>
      <c r="K471" s="13">
        <v>371</v>
      </c>
      <c r="L471" s="15">
        <f t="shared" si="15"/>
        <v>66.838598223099694</v>
      </c>
    </row>
    <row r="472" spans="1:12" x14ac:dyDescent="0.25">
      <c r="A472" s="13">
        <v>37</v>
      </c>
      <c r="B472" s="93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87">
        <v>376</v>
      </c>
      <c r="G472" s="13">
        <v>281</v>
      </c>
      <c r="H472" s="88">
        <v>887</v>
      </c>
      <c r="I472" s="13">
        <v>648</v>
      </c>
      <c r="J472" s="13">
        <v>683</v>
      </c>
      <c r="K472" s="13">
        <v>182</v>
      </c>
      <c r="L472" s="15">
        <f t="shared" si="15"/>
        <v>97.26207906295754</v>
      </c>
    </row>
    <row r="473" spans="1:12" x14ac:dyDescent="0.25">
      <c r="A473" s="13">
        <v>38</v>
      </c>
      <c r="B473" s="93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87">
        <v>239</v>
      </c>
      <c r="G473" s="13">
        <v>130</v>
      </c>
      <c r="H473" s="88">
        <v>388</v>
      </c>
      <c r="I473" s="13">
        <v>519</v>
      </c>
      <c r="J473" s="13">
        <v>528</v>
      </c>
      <c r="K473" s="13">
        <v>68</v>
      </c>
      <c r="L473" s="15">
        <f t="shared" si="15"/>
        <v>47.007575757575758</v>
      </c>
    </row>
    <row r="474" spans="1:12" x14ac:dyDescent="0.25">
      <c r="A474" s="13">
        <v>39</v>
      </c>
      <c r="B474" s="93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87">
        <v>159</v>
      </c>
      <c r="G474" s="13">
        <v>64</v>
      </c>
      <c r="H474" s="88">
        <v>346</v>
      </c>
      <c r="I474" s="13">
        <v>1279</v>
      </c>
      <c r="J474" s="13">
        <v>1257</v>
      </c>
      <c r="K474" s="13">
        <v>197</v>
      </c>
      <c r="L474" s="15">
        <f t="shared" si="15"/>
        <v>57.203659506762136</v>
      </c>
    </row>
    <row r="475" spans="1:12" x14ac:dyDescent="0.25">
      <c r="A475" s="13">
        <v>40</v>
      </c>
      <c r="B475" s="93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87">
        <v>208</v>
      </c>
      <c r="G475" s="13">
        <v>132</v>
      </c>
      <c r="H475" s="88">
        <v>476</v>
      </c>
      <c r="I475" s="13">
        <v>611</v>
      </c>
      <c r="J475" s="13">
        <v>665</v>
      </c>
      <c r="K475" s="13">
        <v>104</v>
      </c>
      <c r="L475" s="15">
        <f t="shared" si="15"/>
        <v>57.082706766917298</v>
      </c>
    </row>
    <row r="476" spans="1:12" x14ac:dyDescent="0.25">
      <c r="A476" s="13">
        <v>41</v>
      </c>
      <c r="B476" s="93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87">
        <v>418</v>
      </c>
      <c r="G476" s="13">
        <v>268</v>
      </c>
      <c r="H476" s="88">
        <v>1008</v>
      </c>
      <c r="I476" s="13">
        <v>1372</v>
      </c>
      <c r="J476" s="13">
        <v>1451</v>
      </c>
      <c r="K476" s="13">
        <v>548</v>
      </c>
      <c r="L476" s="15">
        <f t="shared" si="15"/>
        <v>137.84975878704341</v>
      </c>
    </row>
    <row r="477" spans="1:12" x14ac:dyDescent="0.25">
      <c r="A477" s="13">
        <v>42</v>
      </c>
      <c r="B477" s="93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87">
        <v>511</v>
      </c>
      <c r="G477" s="13">
        <v>357</v>
      </c>
      <c r="H477" s="88">
        <v>1125</v>
      </c>
      <c r="I477" s="13">
        <v>1817</v>
      </c>
      <c r="J477" s="13">
        <v>1869</v>
      </c>
      <c r="K477" s="13">
        <v>1131</v>
      </c>
      <c r="L477" s="15">
        <f t="shared" si="15"/>
        <v>220.87479935794545</v>
      </c>
    </row>
    <row r="478" spans="1:12" x14ac:dyDescent="0.25">
      <c r="A478" s="13">
        <v>43</v>
      </c>
      <c r="B478" s="93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87">
        <v>620</v>
      </c>
      <c r="G478" s="13">
        <v>470</v>
      </c>
      <c r="H478" s="88">
        <v>1365</v>
      </c>
      <c r="I478" s="13">
        <v>2101</v>
      </c>
      <c r="J478" s="13">
        <v>2196</v>
      </c>
      <c r="K478" s="13">
        <v>999</v>
      </c>
      <c r="L478" s="15">
        <f t="shared" si="15"/>
        <v>166.04508196721312</v>
      </c>
    </row>
    <row r="479" spans="1:12" x14ac:dyDescent="0.25">
      <c r="A479" s="13">
        <v>44</v>
      </c>
      <c r="B479" s="93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87">
        <v>418</v>
      </c>
      <c r="G479" s="13">
        <v>238</v>
      </c>
      <c r="H479" s="88">
        <v>1016</v>
      </c>
      <c r="I479" s="13">
        <v>873</v>
      </c>
      <c r="J479" s="13">
        <v>879</v>
      </c>
      <c r="K479" s="13">
        <v>440</v>
      </c>
      <c r="L479" s="15">
        <f t="shared" si="15"/>
        <v>182.70762229806598</v>
      </c>
    </row>
    <row r="480" spans="1:12" x14ac:dyDescent="0.25">
      <c r="A480" s="13">
        <v>45</v>
      </c>
      <c r="B480" s="93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87">
        <v>362</v>
      </c>
      <c r="G480" s="13">
        <v>204</v>
      </c>
      <c r="H480" s="88">
        <v>875</v>
      </c>
      <c r="I480" s="13">
        <v>2043</v>
      </c>
      <c r="J480" s="13">
        <v>2229</v>
      </c>
      <c r="K480" s="13">
        <v>599</v>
      </c>
      <c r="L480" s="15">
        <f t="shared" si="15"/>
        <v>98.086585912965461</v>
      </c>
    </row>
    <row r="481" spans="1:12" x14ac:dyDescent="0.25">
      <c r="A481" s="13">
        <v>46</v>
      </c>
      <c r="B481" s="93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87">
        <v>450</v>
      </c>
      <c r="G481" s="13">
        <v>272</v>
      </c>
      <c r="H481" s="88">
        <v>1050</v>
      </c>
      <c r="I481" s="13">
        <v>1234</v>
      </c>
      <c r="J481" s="13">
        <v>1490</v>
      </c>
      <c r="K481" s="13">
        <v>506</v>
      </c>
      <c r="L481" s="15">
        <f t="shared" si="15"/>
        <v>123.95302013422818</v>
      </c>
    </row>
    <row r="482" spans="1:12" x14ac:dyDescent="0.25">
      <c r="A482" s="13">
        <v>47</v>
      </c>
      <c r="B482" s="93" t="str">
        <f t="shared" si="14"/>
        <v>2013Louny</v>
      </c>
      <c r="C482" s="13">
        <v>2013</v>
      </c>
      <c r="D482" s="14" t="s">
        <v>50</v>
      </c>
      <c r="E482" s="14" t="s">
        <v>44</v>
      </c>
      <c r="F482" s="87">
        <v>172</v>
      </c>
      <c r="G482" s="13">
        <v>96</v>
      </c>
      <c r="H482" s="88">
        <v>376</v>
      </c>
      <c r="I482" s="13">
        <v>929</v>
      </c>
      <c r="J482" s="13">
        <v>960</v>
      </c>
      <c r="K482" s="13">
        <v>168</v>
      </c>
      <c r="L482" s="15">
        <f t="shared" si="15"/>
        <v>63.874999999999993</v>
      </c>
    </row>
    <row r="483" spans="1:12" x14ac:dyDescent="0.25">
      <c r="A483" s="13">
        <v>48</v>
      </c>
      <c r="B483" s="93" t="str">
        <f t="shared" si="14"/>
        <v>2013Most</v>
      </c>
      <c r="C483" s="13">
        <v>2013</v>
      </c>
      <c r="D483" s="14" t="s">
        <v>51</v>
      </c>
      <c r="E483" s="14" t="s">
        <v>44</v>
      </c>
      <c r="F483" s="87">
        <v>384</v>
      </c>
      <c r="G483" s="13">
        <v>210</v>
      </c>
      <c r="H483" s="88">
        <v>903</v>
      </c>
      <c r="I483" s="13">
        <v>1809</v>
      </c>
      <c r="J483" s="13">
        <v>1944</v>
      </c>
      <c r="K483" s="13">
        <v>490</v>
      </c>
      <c r="L483" s="15">
        <f t="shared" si="15"/>
        <v>92.001028806584358</v>
      </c>
    </row>
    <row r="484" spans="1:12" x14ac:dyDescent="0.25">
      <c r="A484" s="13">
        <v>49</v>
      </c>
      <c r="B484" s="93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87">
        <v>340</v>
      </c>
      <c r="G484" s="13">
        <v>111</v>
      </c>
      <c r="H484" s="88">
        <v>980</v>
      </c>
      <c r="I484" s="13">
        <v>1856</v>
      </c>
      <c r="J484" s="13">
        <v>1923</v>
      </c>
      <c r="K484" s="13">
        <v>329</v>
      </c>
      <c r="L484" s="15">
        <f t="shared" si="15"/>
        <v>62.446697867914715</v>
      </c>
    </row>
    <row r="485" spans="1:12" x14ac:dyDescent="0.25">
      <c r="A485" s="13">
        <v>50</v>
      </c>
      <c r="B485" s="93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87">
        <v>478</v>
      </c>
      <c r="G485" s="13">
        <v>259</v>
      </c>
      <c r="H485" s="88">
        <v>1239</v>
      </c>
      <c r="I485" s="13">
        <v>2083</v>
      </c>
      <c r="J485" s="13">
        <v>1937</v>
      </c>
      <c r="K485" s="13">
        <v>1169</v>
      </c>
      <c r="L485" s="15">
        <f t="shared" si="15"/>
        <v>220.28136293236966</v>
      </c>
    </row>
    <row r="486" spans="1:12" x14ac:dyDescent="0.25">
      <c r="A486" s="13">
        <v>51</v>
      </c>
      <c r="B486" s="93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87">
        <v>159</v>
      </c>
      <c r="G486" s="13">
        <v>63</v>
      </c>
      <c r="H486" s="88">
        <v>349</v>
      </c>
      <c r="I486" s="13">
        <v>593</v>
      </c>
      <c r="J486" s="13">
        <v>580</v>
      </c>
      <c r="K486" s="13">
        <v>57</v>
      </c>
      <c r="L486" s="15">
        <f t="shared" si="15"/>
        <v>35.870689655172413</v>
      </c>
    </row>
    <row r="487" spans="1:12" x14ac:dyDescent="0.25">
      <c r="A487" s="13">
        <v>52</v>
      </c>
      <c r="B487" s="93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87">
        <v>148</v>
      </c>
      <c r="G487" s="13">
        <v>82</v>
      </c>
      <c r="H487" s="88">
        <v>334</v>
      </c>
      <c r="I487" s="13">
        <v>1193</v>
      </c>
      <c r="J487" s="13">
        <v>1220</v>
      </c>
      <c r="K487" s="13">
        <v>120</v>
      </c>
      <c r="L487" s="15">
        <f t="shared" si="15"/>
        <v>35.901639344262293</v>
      </c>
    </row>
    <row r="488" spans="1:12" x14ac:dyDescent="0.25">
      <c r="A488" s="13">
        <v>53</v>
      </c>
      <c r="B488" s="93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87">
        <v>116</v>
      </c>
      <c r="G488" s="13">
        <v>73</v>
      </c>
      <c r="H488" s="88">
        <v>278</v>
      </c>
      <c r="I488" s="13">
        <v>618</v>
      </c>
      <c r="J488" s="13">
        <v>615</v>
      </c>
      <c r="K488" s="13">
        <v>37</v>
      </c>
      <c r="L488" s="15">
        <f t="shared" si="15"/>
        <v>21.959349593495936</v>
      </c>
    </row>
    <row r="489" spans="1:12" x14ac:dyDescent="0.25">
      <c r="A489" s="13">
        <v>54</v>
      </c>
      <c r="B489" s="93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87">
        <v>168</v>
      </c>
      <c r="G489" s="13">
        <v>68</v>
      </c>
      <c r="H489" s="88">
        <v>385</v>
      </c>
      <c r="I489" s="13">
        <v>574</v>
      </c>
      <c r="J489" s="13">
        <v>574</v>
      </c>
      <c r="K489" s="13">
        <v>54</v>
      </c>
      <c r="L489" s="15">
        <f t="shared" si="15"/>
        <v>34.337979094076658</v>
      </c>
    </row>
    <row r="490" spans="1:12" x14ac:dyDescent="0.25">
      <c r="A490" s="13">
        <v>55</v>
      </c>
      <c r="B490" s="93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87">
        <v>95</v>
      </c>
      <c r="G490" s="13">
        <v>69</v>
      </c>
      <c r="H490" s="88">
        <v>210</v>
      </c>
      <c r="I490" s="13">
        <v>987</v>
      </c>
      <c r="J490" s="13">
        <v>966</v>
      </c>
      <c r="K490" s="13">
        <v>107</v>
      </c>
      <c r="L490" s="15">
        <f t="shared" si="15"/>
        <v>40.429606625258799</v>
      </c>
    </row>
    <row r="491" spans="1:12" x14ac:dyDescent="0.25">
      <c r="A491" s="13">
        <v>56</v>
      </c>
      <c r="B491" s="93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87">
        <v>142</v>
      </c>
      <c r="G491" s="13">
        <v>88</v>
      </c>
      <c r="H491" s="88">
        <v>287</v>
      </c>
      <c r="I491" s="13">
        <v>1417</v>
      </c>
      <c r="J491" s="13">
        <v>1362</v>
      </c>
      <c r="K491" s="13">
        <v>232</v>
      </c>
      <c r="L491" s="15">
        <f t="shared" si="15"/>
        <v>62.173274596182083</v>
      </c>
    </row>
    <row r="492" spans="1:12" x14ac:dyDescent="0.25">
      <c r="A492" s="13">
        <v>57</v>
      </c>
      <c r="B492" s="93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87">
        <v>146</v>
      </c>
      <c r="G492" s="13">
        <v>88</v>
      </c>
      <c r="H492" s="88">
        <v>270</v>
      </c>
      <c r="I492" s="13">
        <v>608</v>
      </c>
      <c r="J492" s="13">
        <v>599</v>
      </c>
      <c r="K492" s="13">
        <v>59</v>
      </c>
      <c r="L492" s="15">
        <f t="shared" si="15"/>
        <v>35.951585976627712</v>
      </c>
    </row>
    <row r="493" spans="1:12" x14ac:dyDescent="0.25">
      <c r="A493" s="13">
        <v>58</v>
      </c>
      <c r="B493" s="93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87">
        <v>61</v>
      </c>
      <c r="G493" s="13">
        <v>39</v>
      </c>
      <c r="H493" s="88">
        <v>139</v>
      </c>
      <c r="I493" s="13">
        <v>511</v>
      </c>
      <c r="J493" s="13">
        <v>499</v>
      </c>
      <c r="K493" s="13">
        <v>40</v>
      </c>
      <c r="L493" s="15">
        <f t="shared" si="15"/>
        <v>29.258517034068134</v>
      </c>
    </row>
    <row r="494" spans="1:12" x14ac:dyDescent="0.25">
      <c r="A494" s="13">
        <v>59</v>
      </c>
      <c r="B494" s="93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87">
        <v>72</v>
      </c>
      <c r="G494" s="13">
        <v>42</v>
      </c>
      <c r="H494" s="88">
        <v>137</v>
      </c>
      <c r="I494" s="13">
        <v>661</v>
      </c>
      <c r="J494" s="13">
        <v>660</v>
      </c>
      <c r="K494" s="13">
        <v>15</v>
      </c>
      <c r="L494" s="15">
        <f t="shared" si="15"/>
        <v>8.295454545454545</v>
      </c>
    </row>
    <row r="495" spans="1:12" x14ac:dyDescent="0.25">
      <c r="A495" s="13">
        <v>60</v>
      </c>
      <c r="B495" s="93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87">
        <v>109</v>
      </c>
      <c r="G495" s="13">
        <v>57</v>
      </c>
      <c r="H495" s="88">
        <v>267</v>
      </c>
      <c r="I495" s="13">
        <v>1064</v>
      </c>
      <c r="J495" s="13">
        <v>1056</v>
      </c>
      <c r="K495" s="13">
        <v>130</v>
      </c>
      <c r="L495" s="15">
        <f t="shared" si="15"/>
        <v>44.933712121212125</v>
      </c>
    </row>
    <row r="496" spans="1:12" x14ac:dyDescent="0.25">
      <c r="A496" s="13">
        <v>61</v>
      </c>
      <c r="B496" s="93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87">
        <v>100</v>
      </c>
      <c r="G496" s="13">
        <v>49</v>
      </c>
      <c r="H496" s="88">
        <v>237</v>
      </c>
      <c r="I496" s="13">
        <v>791</v>
      </c>
      <c r="J496" s="13">
        <v>789</v>
      </c>
      <c r="K496" s="13">
        <v>65</v>
      </c>
      <c r="L496" s="15">
        <f t="shared" si="15"/>
        <v>30.069708491761723</v>
      </c>
    </row>
    <row r="497" spans="1:12" x14ac:dyDescent="0.25">
      <c r="A497" s="13">
        <v>62</v>
      </c>
      <c r="B497" s="93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87">
        <v>87</v>
      </c>
      <c r="G497" s="13">
        <v>69</v>
      </c>
      <c r="H497" s="88">
        <v>170</v>
      </c>
      <c r="I497" s="13">
        <v>665</v>
      </c>
      <c r="J497" s="13">
        <v>649</v>
      </c>
      <c r="K497" s="13">
        <v>75</v>
      </c>
      <c r="L497" s="15">
        <f t="shared" si="15"/>
        <v>42.180277349768872</v>
      </c>
    </row>
    <row r="498" spans="1:12" x14ac:dyDescent="0.25">
      <c r="A498" s="13">
        <v>63</v>
      </c>
      <c r="B498" s="93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87">
        <v>93</v>
      </c>
      <c r="G498" s="13">
        <v>55</v>
      </c>
      <c r="H498" s="88">
        <v>180</v>
      </c>
      <c r="I498" s="13">
        <v>4333</v>
      </c>
      <c r="J498" s="13">
        <v>4363</v>
      </c>
      <c r="K498" s="13">
        <v>439</v>
      </c>
      <c r="L498" s="15">
        <f t="shared" si="15"/>
        <v>36.725876690350681</v>
      </c>
    </row>
    <row r="499" spans="1:12" x14ac:dyDescent="0.25">
      <c r="A499" s="13">
        <v>64</v>
      </c>
      <c r="B499" s="93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87">
        <v>131</v>
      </c>
      <c r="G499" s="13">
        <v>85</v>
      </c>
      <c r="H499" s="88">
        <v>289</v>
      </c>
      <c r="I499" s="13">
        <v>937</v>
      </c>
      <c r="J499" s="13">
        <v>982</v>
      </c>
      <c r="K499" s="13">
        <v>126</v>
      </c>
      <c r="L499" s="15">
        <f t="shared" si="15"/>
        <v>46.832993890020369</v>
      </c>
    </row>
    <row r="500" spans="1:12" x14ac:dyDescent="0.25">
      <c r="A500" s="13">
        <v>65</v>
      </c>
      <c r="B500" s="93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87">
        <v>141</v>
      </c>
      <c r="G500" s="13">
        <v>103</v>
      </c>
      <c r="H500" s="88">
        <v>302</v>
      </c>
      <c r="I500" s="13">
        <v>1005</v>
      </c>
      <c r="J500" s="13">
        <v>1002</v>
      </c>
      <c r="K500" s="13">
        <v>142</v>
      </c>
      <c r="L500" s="15">
        <f t="shared" si="15"/>
        <v>51.726546906187622</v>
      </c>
    </row>
    <row r="501" spans="1:12" x14ac:dyDescent="0.25">
      <c r="A501" s="13">
        <v>66</v>
      </c>
      <c r="B501" s="93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87">
        <v>142</v>
      </c>
      <c r="G501" s="13">
        <v>78</v>
      </c>
      <c r="H501" s="88">
        <v>320</v>
      </c>
      <c r="I501" s="13">
        <v>1128</v>
      </c>
      <c r="J501" s="13">
        <v>1127</v>
      </c>
      <c r="K501" s="13">
        <v>163</v>
      </c>
      <c r="L501" s="15">
        <f t="shared" si="15"/>
        <v>52.790594498669037</v>
      </c>
    </row>
    <row r="502" spans="1:12" x14ac:dyDescent="0.25">
      <c r="A502" s="13">
        <v>67</v>
      </c>
      <c r="B502" s="93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87">
        <v>140</v>
      </c>
      <c r="G502" s="13">
        <v>85</v>
      </c>
      <c r="H502" s="88">
        <v>322</v>
      </c>
      <c r="I502" s="13">
        <v>730</v>
      </c>
      <c r="J502" s="13">
        <v>742</v>
      </c>
      <c r="K502" s="13">
        <v>124</v>
      </c>
      <c r="L502" s="15">
        <f t="shared" si="15"/>
        <v>60.997304582210241</v>
      </c>
    </row>
    <row r="503" spans="1:12" x14ac:dyDescent="0.25">
      <c r="A503" s="13">
        <v>68</v>
      </c>
      <c r="B503" s="93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87">
        <v>147</v>
      </c>
      <c r="G503" s="13">
        <v>71</v>
      </c>
      <c r="H503" s="88">
        <v>417</v>
      </c>
      <c r="I503" s="13">
        <v>799</v>
      </c>
      <c r="J503" s="13">
        <v>806</v>
      </c>
      <c r="K503" s="13">
        <v>88</v>
      </c>
      <c r="L503" s="15">
        <f t="shared" si="15"/>
        <v>39.851116625310176</v>
      </c>
    </row>
    <row r="504" spans="1:12" x14ac:dyDescent="0.25">
      <c r="A504" s="13">
        <v>69</v>
      </c>
      <c r="B504" s="93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87">
        <v>113</v>
      </c>
      <c r="G504" s="13">
        <v>84</v>
      </c>
      <c r="H504" s="88">
        <v>224</v>
      </c>
      <c r="I504" s="13">
        <v>770</v>
      </c>
      <c r="J504" s="13">
        <v>765</v>
      </c>
      <c r="K504" s="13">
        <v>111</v>
      </c>
      <c r="L504" s="15">
        <f t="shared" si="15"/>
        <v>52.960784313725497</v>
      </c>
    </row>
    <row r="505" spans="1:12" x14ac:dyDescent="0.25">
      <c r="A505" s="13">
        <v>70</v>
      </c>
      <c r="B505" s="93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87">
        <v>143</v>
      </c>
      <c r="G505" s="13">
        <v>71</v>
      </c>
      <c r="H505" s="88">
        <v>428</v>
      </c>
      <c r="I505" s="13">
        <v>665</v>
      </c>
      <c r="J505" s="13">
        <v>673</v>
      </c>
      <c r="K505" s="13">
        <v>52</v>
      </c>
      <c r="L505" s="15">
        <f t="shared" si="15"/>
        <v>28.202080237741459</v>
      </c>
    </row>
    <row r="506" spans="1:12" x14ac:dyDescent="0.25">
      <c r="A506" s="13">
        <v>71</v>
      </c>
      <c r="B506" s="93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87">
        <v>350</v>
      </c>
      <c r="G506" s="13">
        <v>119</v>
      </c>
      <c r="H506" s="88">
        <v>985</v>
      </c>
      <c r="I506" s="13">
        <v>811</v>
      </c>
      <c r="J506" s="13">
        <v>810</v>
      </c>
      <c r="K506" s="13">
        <v>86</v>
      </c>
      <c r="L506" s="15">
        <f t="shared" si="15"/>
        <v>38.753086419753089</v>
      </c>
    </row>
    <row r="507" spans="1:12" x14ac:dyDescent="0.25">
      <c r="A507" s="13">
        <v>72</v>
      </c>
      <c r="B507" s="93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87">
        <v>147</v>
      </c>
      <c r="G507" s="13">
        <v>112</v>
      </c>
      <c r="H507" s="88">
        <v>279</v>
      </c>
      <c r="I507" s="13">
        <v>558</v>
      </c>
      <c r="J507" s="13">
        <v>561</v>
      </c>
      <c r="K507" s="13">
        <v>55</v>
      </c>
      <c r="L507" s="15">
        <f t="shared" si="15"/>
        <v>35.784313725490193</v>
      </c>
    </row>
    <row r="508" spans="1:12" x14ac:dyDescent="0.25">
      <c r="A508" s="13">
        <v>73</v>
      </c>
      <c r="B508" s="93" t="str">
        <f t="shared" si="14"/>
        <v>2013Zlín</v>
      </c>
      <c r="C508" s="13">
        <v>2013</v>
      </c>
      <c r="D508" s="14" t="s">
        <v>78</v>
      </c>
      <c r="E508" s="14" t="s">
        <v>67</v>
      </c>
      <c r="F508" s="87">
        <v>117</v>
      </c>
      <c r="G508" s="13">
        <v>70</v>
      </c>
      <c r="H508" s="88">
        <v>218</v>
      </c>
      <c r="I508" s="13">
        <v>1213</v>
      </c>
      <c r="J508" s="13">
        <v>1234</v>
      </c>
      <c r="K508" s="13">
        <v>123</v>
      </c>
      <c r="L508" s="15">
        <f t="shared" si="15"/>
        <v>36.381685575364671</v>
      </c>
    </row>
    <row r="509" spans="1:12" x14ac:dyDescent="0.25">
      <c r="A509" s="13">
        <v>74</v>
      </c>
      <c r="B509" s="93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87">
        <v>158</v>
      </c>
      <c r="G509" s="13">
        <v>85</v>
      </c>
      <c r="H509" s="88">
        <v>333</v>
      </c>
      <c r="I509" s="13">
        <v>1029</v>
      </c>
      <c r="J509" s="13">
        <v>1015</v>
      </c>
      <c r="K509" s="13">
        <v>163</v>
      </c>
      <c r="L509" s="15">
        <f t="shared" si="15"/>
        <v>58.615763546798028</v>
      </c>
    </row>
    <row r="510" spans="1:12" x14ac:dyDescent="0.25">
      <c r="A510" s="13">
        <v>75</v>
      </c>
      <c r="B510" s="93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87">
        <v>205</v>
      </c>
      <c r="G510" s="13">
        <v>133</v>
      </c>
      <c r="H510" s="88">
        <v>442</v>
      </c>
      <c r="I510" s="13">
        <v>601</v>
      </c>
      <c r="J510" s="13">
        <v>659</v>
      </c>
      <c r="K510" s="13">
        <v>53</v>
      </c>
      <c r="L510" s="15">
        <f t="shared" si="15"/>
        <v>29.355083459787554</v>
      </c>
    </row>
    <row r="511" spans="1:12" x14ac:dyDescent="0.25">
      <c r="A511" s="13">
        <v>76</v>
      </c>
      <c r="B511" s="93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87">
        <v>196</v>
      </c>
      <c r="G511" s="13">
        <v>103</v>
      </c>
      <c r="H511" s="88">
        <v>449</v>
      </c>
      <c r="I511" s="13">
        <v>1521</v>
      </c>
      <c r="J511" s="13">
        <v>1556</v>
      </c>
      <c r="K511" s="13">
        <v>272</v>
      </c>
      <c r="L511" s="15">
        <f t="shared" si="15"/>
        <v>63.804627249357331</v>
      </c>
    </row>
    <row r="512" spans="1:12" x14ac:dyDescent="0.25">
      <c r="A512" s="13">
        <v>77</v>
      </c>
      <c r="B512" s="93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87">
        <v>154</v>
      </c>
      <c r="G512" s="13">
        <v>70</v>
      </c>
      <c r="H512" s="88">
        <v>369</v>
      </c>
      <c r="I512" s="13">
        <v>1872</v>
      </c>
      <c r="J512" s="13">
        <v>1904</v>
      </c>
      <c r="K512" s="13">
        <v>245</v>
      </c>
      <c r="L512" s="15">
        <f t="shared" si="15"/>
        <v>46.966911764705877</v>
      </c>
    </row>
    <row r="513" spans="1:12" x14ac:dyDescent="0.25">
      <c r="A513" s="13">
        <v>78</v>
      </c>
      <c r="B513" s="93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87">
        <v>212</v>
      </c>
      <c r="G513" s="13">
        <v>105</v>
      </c>
      <c r="H513" s="88">
        <v>457</v>
      </c>
      <c r="I513" s="13">
        <v>493</v>
      </c>
      <c r="J513" s="13">
        <v>506</v>
      </c>
      <c r="K513" s="13">
        <v>71</v>
      </c>
      <c r="L513" s="15">
        <f t="shared" si="15"/>
        <v>51.215415019762844</v>
      </c>
    </row>
    <row r="514" spans="1:12" x14ac:dyDescent="0.25">
      <c r="A514" s="13">
        <v>79</v>
      </c>
      <c r="B514" s="93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87">
        <v>173</v>
      </c>
      <c r="G514" s="13">
        <v>95</v>
      </c>
      <c r="H514" s="88">
        <v>430</v>
      </c>
      <c r="I514" s="13">
        <v>2791</v>
      </c>
      <c r="J514" s="13">
        <v>2872</v>
      </c>
      <c r="K514" s="13">
        <v>442</v>
      </c>
      <c r="L514" s="15">
        <f t="shared" si="15"/>
        <v>56.173398328690809</v>
      </c>
    </row>
    <row r="515" spans="1:12" x14ac:dyDescent="0.25">
      <c r="A515" s="13">
        <v>80</v>
      </c>
      <c r="B515" s="93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87">
        <v>178</v>
      </c>
      <c r="G515" s="13">
        <v>96</v>
      </c>
      <c r="H515" s="88">
        <v>413</v>
      </c>
      <c r="I515" s="13">
        <v>1337</v>
      </c>
      <c r="J515" s="13">
        <v>1293</v>
      </c>
      <c r="K515" s="13">
        <v>237</v>
      </c>
      <c r="L515" s="15">
        <f t="shared" si="15"/>
        <v>66.902552204176331</v>
      </c>
    </row>
    <row r="516" spans="1:12" x14ac:dyDescent="0.25">
      <c r="A516" s="13">
        <v>81</v>
      </c>
      <c r="B516" s="93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87">
        <v>159</v>
      </c>
      <c r="G516" s="13">
        <v>78</v>
      </c>
      <c r="H516" s="88">
        <v>404</v>
      </c>
      <c r="I516" s="13">
        <v>2086</v>
      </c>
      <c r="J516" s="13">
        <v>2115</v>
      </c>
      <c r="K516" s="13">
        <v>221</v>
      </c>
      <c r="L516" s="15">
        <f t="shared" si="15"/>
        <v>38.139479905437355</v>
      </c>
    </row>
    <row r="517" spans="1:12" x14ac:dyDescent="0.25">
      <c r="A517" s="13">
        <v>82</v>
      </c>
      <c r="B517" s="93" t="str">
        <f t="shared" si="14"/>
        <v>2013Opava</v>
      </c>
      <c r="C517" s="13">
        <v>2013</v>
      </c>
      <c r="D517" s="14" t="s">
        <v>88</v>
      </c>
      <c r="E517" s="14" t="s">
        <v>82</v>
      </c>
      <c r="F517" s="87">
        <v>239</v>
      </c>
      <c r="G517" s="13">
        <v>113</v>
      </c>
      <c r="H517" s="88">
        <v>574</v>
      </c>
      <c r="I517" s="13">
        <v>1385</v>
      </c>
      <c r="J517" s="13">
        <v>1406</v>
      </c>
      <c r="K517" s="13">
        <v>224</v>
      </c>
      <c r="L517" s="15">
        <f t="shared" si="15"/>
        <v>58.150782361308679</v>
      </c>
    </row>
    <row r="518" spans="1:12" x14ac:dyDescent="0.25">
      <c r="A518" s="13">
        <v>83</v>
      </c>
      <c r="B518" s="93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87">
        <v>214</v>
      </c>
      <c r="G518" s="13">
        <v>120</v>
      </c>
      <c r="H518" s="88">
        <v>511</v>
      </c>
      <c r="I518" s="13">
        <v>4306</v>
      </c>
      <c r="J518" s="13">
        <v>4318</v>
      </c>
      <c r="K518" s="13">
        <v>836</v>
      </c>
      <c r="L518" s="15">
        <f t="shared" si="15"/>
        <v>70.666975451597963</v>
      </c>
    </row>
    <row r="519" spans="1:12" x14ac:dyDescent="0.25">
      <c r="A519" s="13">
        <v>84</v>
      </c>
      <c r="B519" s="93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87">
        <v>200</v>
      </c>
      <c r="G519" s="13">
        <v>125</v>
      </c>
      <c r="H519" s="88">
        <v>440</v>
      </c>
      <c r="I519" s="13">
        <v>1213</v>
      </c>
      <c r="J519" s="13">
        <v>1238</v>
      </c>
      <c r="K519" s="13">
        <v>140</v>
      </c>
      <c r="L519" s="15">
        <f t="shared" ref="L519:L582" si="17">K519/J519*365</f>
        <v>41.276252019386106</v>
      </c>
    </row>
    <row r="520" spans="1:12" x14ac:dyDescent="0.25">
      <c r="A520" s="13">
        <v>85</v>
      </c>
      <c r="B520" s="93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87">
        <v>115</v>
      </c>
      <c r="G520" s="13">
        <v>68</v>
      </c>
      <c r="H520" s="88">
        <v>260</v>
      </c>
      <c r="I520" s="13">
        <v>987</v>
      </c>
      <c r="J520" s="13">
        <v>978</v>
      </c>
      <c r="K520" s="13">
        <v>125</v>
      </c>
      <c r="L520" s="15">
        <f t="shared" si="17"/>
        <v>46.651329243353786</v>
      </c>
    </row>
    <row r="521" spans="1:12" x14ac:dyDescent="0.25">
      <c r="A521" s="13">
        <v>86</v>
      </c>
      <c r="B521" s="93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87">
        <v>211</v>
      </c>
      <c r="G521" s="13">
        <v>125</v>
      </c>
      <c r="H521" s="88">
        <v>526</v>
      </c>
      <c r="I521" s="13">
        <v>1029</v>
      </c>
      <c r="J521" s="13">
        <v>1080</v>
      </c>
      <c r="K521" s="13">
        <v>129</v>
      </c>
      <c r="L521" s="15">
        <f t="shared" si="17"/>
        <v>43.597222222222221</v>
      </c>
    </row>
    <row r="522" spans="1:12" x14ac:dyDescent="0.25">
      <c r="A522" s="13">
        <v>1</v>
      </c>
      <c r="B522" s="93" t="str">
        <f t="shared" si="16"/>
        <v>2014Praha 1</v>
      </c>
      <c r="C522" s="13">
        <v>2014</v>
      </c>
      <c r="D522" s="14" t="s">
        <v>2</v>
      </c>
      <c r="E522" s="14" t="s">
        <v>3</v>
      </c>
      <c r="F522" s="87">
        <v>165</v>
      </c>
      <c r="G522" s="13">
        <v>70</v>
      </c>
      <c r="H522" s="88">
        <v>462</v>
      </c>
      <c r="I522" s="13">
        <v>1667</v>
      </c>
      <c r="J522" s="13">
        <v>1685</v>
      </c>
      <c r="K522" s="13">
        <v>208</v>
      </c>
      <c r="L522" s="15">
        <f t="shared" si="17"/>
        <v>45.056379821958458</v>
      </c>
    </row>
    <row r="523" spans="1:12" x14ac:dyDescent="0.25">
      <c r="A523" s="13">
        <v>2</v>
      </c>
      <c r="B523" s="93" t="str">
        <f t="shared" si="16"/>
        <v>2014Praha 2</v>
      </c>
      <c r="C523" s="13">
        <v>2014</v>
      </c>
      <c r="D523" s="14" t="s">
        <v>4</v>
      </c>
      <c r="E523" s="14" t="s">
        <v>3</v>
      </c>
      <c r="F523" s="87">
        <v>162</v>
      </c>
      <c r="G523" s="13">
        <v>78</v>
      </c>
      <c r="H523" s="88">
        <v>380</v>
      </c>
      <c r="I523" s="13">
        <v>2899</v>
      </c>
      <c r="J523" s="13">
        <v>2905</v>
      </c>
      <c r="K523" s="13">
        <v>251</v>
      </c>
      <c r="L523" s="15">
        <f t="shared" si="17"/>
        <v>31.537005163511189</v>
      </c>
    </row>
    <row r="524" spans="1:12" x14ac:dyDescent="0.25">
      <c r="A524" s="13">
        <v>3</v>
      </c>
      <c r="B524" s="93" t="str">
        <f t="shared" si="16"/>
        <v>2014Praha 3</v>
      </c>
      <c r="C524" s="13">
        <v>2014</v>
      </c>
      <c r="D524" s="14" t="s">
        <v>5</v>
      </c>
      <c r="E524" s="14" t="s">
        <v>3</v>
      </c>
      <c r="F524" s="87">
        <v>121</v>
      </c>
      <c r="G524" s="13">
        <v>83</v>
      </c>
      <c r="H524" s="88">
        <v>238</v>
      </c>
      <c r="I524" s="13">
        <v>653</v>
      </c>
      <c r="J524" s="13">
        <v>641</v>
      </c>
      <c r="K524" s="13">
        <v>78</v>
      </c>
      <c r="L524" s="15">
        <f t="shared" si="17"/>
        <v>44.414976599063962</v>
      </c>
    </row>
    <row r="525" spans="1:12" x14ac:dyDescent="0.25">
      <c r="A525" s="13">
        <v>4</v>
      </c>
      <c r="B525" s="93" t="str">
        <f t="shared" si="16"/>
        <v>2014Praha 4</v>
      </c>
      <c r="C525" s="13">
        <v>2014</v>
      </c>
      <c r="D525" s="14" t="s">
        <v>6</v>
      </c>
      <c r="E525" s="14" t="s">
        <v>3</v>
      </c>
      <c r="F525" s="87">
        <v>151</v>
      </c>
      <c r="G525" s="13">
        <v>78</v>
      </c>
      <c r="H525" s="88">
        <v>309</v>
      </c>
      <c r="I525" s="13">
        <v>2006</v>
      </c>
      <c r="J525" s="13">
        <v>1989</v>
      </c>
      <c r="K525" s="13">
        <v>254</v>
      </c>
      <c r="L525" s="15">
        <f t="shared" si="17"/>
        <v>46.611362493715433</v>
      </c>
    </row>
    <row r="526" spans="1:12" x14ac:dyDescent="0.25">
      <c r="A526" s="13">
        <v>5</v>
      </c>
      <c r="B526" s="93" t="str">
        <f t="shared" si="16"/>
        <v>2014Praha 5</v>
      </c>
      <c r="C526" s="13">
        <v>2014</v>
      </c>
      <c r="D526" s="14" t="s">
        <v>7</v>
      </c>
      <c r="E526" s="14" t="s">
        <v>3</v>
      </c>
      <c r="F526" s="87">
        <v>101</v>
      </c>
      <c r="G526" s="13">
        <v>63</v>
      </c>
      <c r="H526" s="88">
        <v>231</v>
      </c>
      <c r="I526" s="13">
        <v>1345</v>
      </c>
      <c r="J526" s="13">
        <v>1285</v>
      </c>
      <c r="K526" s="13">
        <v>156</v>
      </c>
      <c r="L526" s="15">
        <f t="shared" si="17"/>
        <v>44.311284046692606</v>
      </c>
    </row>
    <row r="527" spans="1:12" x14ac:dyDescent="0.25">
      <c r="A527" s="13">
        <v>6</v>
      </c>
      <c r="B527" s="93" t="str">
        <f t="shared" si="16"/>
        <v>2014Praha 6</v>
      </c>
      <c r="C527" s="13">
        <v>2014</v>
      </c>
      <c r="D527" s="14" t="s">
        <v>8</v>
      </c>
      <c r="E527" s="14" t="s">
        <v>3</v>
      </c>
      <c r="F527" s="87">
        <v>265</v>
      </c>
      <c r="G527" s="13">
        <v>132</v>
      </c>
      <c r="H527" s="88">
        <v>651</v>
      </c>
      <c r="I527" s="13">
        <v>852</v>
      </c>
      <c r="J527" s="13">
        <v>828</v>
      </c>
      <c r="K527" s="13">
        <v>237</v>
      </c>
      <c r="L527" s="15">
        <f t="shared" si="17"/>
        <v>104.47463768115942</v>
      </c>
    </row>
    <row r="528" spans="1:12" x14ac:dyDescent="0.25">
      <c r="A528" s="13">
        <v>7</v>
      </c>
      <c r="B528" s="93" t="str">
        <f t="shared" si="16"/>
        <v>2014Praha 7</v>
      </c>
      <c r="C528" s="13">
        <v>2014</v>
      </c>
      <c r="D528" s="14" t="s">
        <v>9</v>
      </c>
      <c r="E528" s="14" t="s">
        <v>3</v>
      </c>
      <c r="F528" s="87">
        <v>235</v>
      </c>
      <c r="G528" s="13">
        <v>99</v>
      </c>
      <c r="H528" s="88">
        <v>521</v>
      </c>
      <c r="I528" s="13">
        <v>620</v>
      </c>
      <c r="J528" s="13">
        <v>660</v>
      </c>
      <c r="K528" s="13">
        <v>51</v>
      </c>
      <c r="L528" s="15">
        <f t="shared" si="17"/>
        <v>28.204545454545453</v>
      </c>
    </row>
    <row r="529" spans="1:12" x14ac:dyDescent="0.25">
      <c r="A529" s="13">
        <v>8</v>
      </c>
      <c r="B529" s="93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87">
        <v>140</v>
      </c>
      <c r="G529" s="13">
        <v>84</v>
      </c>
      <c r="H529" s="88">
        <v>325</v>
      </c>
      <c r="I529" s="13">
        <v>853</v>
      </c>
      <c r="J529" s="13">
        <v>834</v>
      </c>
      <c r="K529" s="13">
        <v>115</v>
      </c>
      <c r="L529" s="15">
        <f t="shared" si="17"/>
        <v>50.329736211031175</v>
      </c>
    </row>
    <row r="530" spans="1:12" x14ac:dyDescent="0.25">
      <c r="A530" s="13">
        <v>9</v>
      </c>
      <c r="B530" s="93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87">
        <v>83</v>
      </c>
      <c r="G530" s="13">
        <v>62</v>
      </c>
      <c r="H530" s="88">
        <v>169</v>
      </c>
      <c r="I530" s="13">
        <v>1205</v>
      </c>
      <c r="J530" s="13">
        <v>1200</v>
      </c>
      <c r="K530" s="13">
        <v>107</v>
      </c>
      <c r="L530" s="15">
        <f t="shared" si="17"/>
        <v>32.545833333333334</v>
      </c>
    </row>
    <row r="531" spans="1:12" x14ac:dyDescent="0.25">
      <c r="A531" s="13">
        <v>10</v>
      </c>
      <c r="B531" s="93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87">
        <v>163</v>
      </c>
      <c r="G531" s="13">
        <v>107</v>
      </c>
      <c r="H531" s="88">
        <v>394</v>
      </c>
      <c r="I531" s="13">
        <v>1260</v>
      </c>
      <c r="J531" s="13">
        <v>1248</v>
      </c>
      <c r="K531" s="13">
        <v>181</v>
      </c>
      <c r="L531" s="15">
        <f t="shared" si="17"/>
        <v>52.936698717948723</v>
      </c>
    </row>
    <row r="532" spans="1:12" x14ac:dyDescent="0.25">
      <c r="A532" s="13">
        <v>11</v>
      </c>
      <c r="B532" s="93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87">
        <v>106</v>
      </c>
      <c r="G532" s="13">
        <v>58</v>
      </c>
      <c r="H532" s="88">
        <v>272</v>
      </c>
      <c r="I532" s="13">
        <v>772</v>
      </c>
      <c r="J532" s="13">
        <v>763</v>
      </c>
      <c r="K532" s="13">
        <v>52</v>
      </c>
      <c r="L532" s="15">
        <f t="shared" si="17"/>
        <v>24.875491480996072</v>
      </c>
    </row>
    <row r="533" spans="1:12" x14ac:dyDescent="0.25">
      <c r="A533" s="13">
        <v>12</v>
      </c>
      <c r="B533" s="93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87">
        <v>118</v>
      </c>
      <c r="G533" s="13">
        <v>68</v>
      </c>
      <c r="H533" s="88">
        <v>308</v>
      </c>
      <c r="I533" s="13">
        <v>641</v>
      </c>
      <c r="J533" s="13">
        <v>642</v>
      </c>
      <c r="K533" s="13">
        <v>52</v>
      </c>
      <c r="L533" s="15">
        <f t="shared" si="17"/>
        <v>29.563862928348907</v>
      </c>
    </row>
    <row r="534" spans="1:12" x14ac:dyDescent="0.25">
      <c r="A534" s="13">
        <v>13</v>
      </c>
      <c r="B534" s="93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87">
        <v>102</v>
      </c>
      <c r="G534" s="13">
        <v>58</v>
      </c>
      <c r="H534" s="88">
        <v>214</v>
      </c>
      <c r="I534" s="13">
        <v>1461</v>
      </c>
      <c r="J534" s="13">
        <v>1438</v>
      </c>
      <c r="K534" s="13">
        <v>129</v>
      </c>
      <c r="L534" s="15">
        <f t="shared" si="17"/>
        <v>32.743393602225318</v>
      </c>
    </row>
    <row r="535" spans="1:12" x14ac:dyDescent="0.25">
      <c r="A535" s="13">
        <v>14</v>
      </c>
      <c r="B535" s="93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87">
        <v>113</v>
      </c>
      <c r="G535" s="13">
        <v>58</v>
      </c>
      <c r="H535" s="88">
        <v>272</v>
      </c>
      <c r="I535" s="13">
        <v>1176</v>
      </c>
      <c r="J535" s="13">
        <v>1176</v>
      </c>
      <c r="K535" s="13">
        <v>108</v>
      </c>
      <c r="L535" s="15">
        <f t="shared" si="17"/>
        <v>33.520408163265309</v>
      </c>
    </row>
    <row r="536" spans="1:12" x14ac:dyDescent="0.25">
      <c r="A536" s="13">
        <v>15</v>
      </c>
      <c r="B536" s="93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87">
        <v>69</v>
      </c>
      <c r="G536" s="13">
        <v>40</v>
      </c>
      <c r="H536" s="88">
        <v>129</v>
      </c>
      <c r="I536" s="13">
        <v>564</v>
      </c>
      <c r="J536" s="13">
        <v>566</v>
      </c>
      <c r="K536" s="13">
        <v>12</v>
      </c>
      <c r="L536" s="15">
        <f t="shared" si="17"/>
        <v>7.7385159010600715</v>
      </c>
    </row>
    <row r="537" spans="1:12" x14ac:dyDescent="0.25">
      <c r="A537" s="13">
        <v>16</v>
      </c>
      <c r="B537" s="93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87">
        <v>135</v>
      </c>
      <c r="G537" s="13">
        <v>70</v>
      </c>
      <c r="H537" s="88">
        <v>308</v>
      </c>
      <c r="I537" s="13">
        <v>1076</v>
      </c>
      <c r="J537" s="13">
        <v>1080</v>
      </c>
      <c r="K537" s="13">
        <v>79</v>
      </c>
      <c r="L537" s="15">
        <f t="shared" si="17"/>
        <v>26.699074074074073</v>
      </c>
    </row>
    <row r="538" spans="1:12" x14ac:dyDescent="0.25">
      <c r="A538" s="13">
        <v>17</v>
      </c>
      <c r="B538" s="93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87">
        <v>78</v>
      </c>
      <c r="G538" s="13">
        <v>44</v>
      </c>
      <c r="H538" s="88">
        <v>197</v>
      </c>
      <c r="I538" s="13">
        <v>1000</v>
      </c>
      <c r="J538" s="13">
        <v>1014</v>
      </c>
      <c r="K538" s="13">
        <v>28</v>
      </c>
      <c r="L538" s="15">
        <f t="shared" si="17"/>
        <v>10.078895463510849</v>
      </c>
    </row>
    <row r="539" spans="1:12" x14ac:dyDescent="0.25">
      <c r="A539" s="13">
        <v>18</v>
      </c>
      <c r="B539" s="93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87">
        <v>93</v>
      </c>
      <c r="G539" s="13">
        <v>57</v>
      </c>
      <c r="H539" s="88">
        <v>217</v>
      </c>
      <c r="I539" s="13">
        <v>870</v>
      </c>
      <c r="J539" s="13">
        <v>858</v>
      </c>
      <c r="K539" s="13">
        <v>82</v>
      </c>
      <c r="L539" s="15">
        <f t="shared" si="17"/>
        <v>34.883449883449885</v>
      </c>
    </row>
    <row r="540" spans="1:12" x14ac:dyDescent="0.25">
      <c r="A540" s="13">
        <v>19</v>
      </c>
      <c r="B540" s="93" t="str">
        <f t="shared" si="16"/>
        <v>2014Praha-Východ</v>
      </c>
      <c r="C540" s="13">
        <v>2014</v>
      </c>
      <c r="D540" s="14" t="s">
        <v>133</v>
      </c>
      <c r="E540" s="14" t="s">
        <v>14</v>
      </c>
      <c r="F540" s="87">
        <v>101</v>
      </c>
      <c r="G540" s="13">
        <v>66</v>
      </c>
      <c r="H540" s="88">
        <v>208</v>
      </c>
      <c r="I540" s="13">
        <v>1394</v>
      </c>
      <c r="J540" s="13">
        <v>1391</v>
      </c>
      <c r="K540" s="13">
        <v>74</v>
      </c>
      <c r="L540" s="15">
        <f t="shared" si="17"/>
        <v>19.417685118619698</v>
      </c>
    </row>
    <row r="541" spans="1:12" x14ac:dyDescent="0.25">
      <c r="A541" s="13">
        <v>20</v>
      </c>
      <c r="B541" s="93" t="str">
        <f t="shared" si="16"/>
        <v>2014Praha-Západ</v>
      </c>
      <c r="C541" s="13">
        <v>2014</v>
      </c>
      <c r="D541" s="14" t="s">
        <v>134</v>
      </c>
      <c r="E541" s="14" t="s">
        <v>14</v>
      </c>
      <c r="F541" s="87">
        <v>268</v>
      </c>
      <c r="G541" s="13">
        <v>140</v>
      </c>
      <c r="H541" s="88">
        <v>740</v>
      </c>
      <c r="I541" s="13">
        <v>1163</v>
      </c>
      <c r="J541" s="13">
        <v>1233</v>
      </c>
      <c r="K541" s="13">
        <v>101</v>
      </c>
      <c r="L541" s="15">
        <f t="shared" si="17"/>
        <v>29.898621248986213</v>
      </c>
    </row>
    <row r="542" spans="1:12" x14ac:dyDescent="0.25">
      <c r="A542" s="13">
        <v>21</v>
      </c>
      <c r="B542" s="93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87">
        <v>178</v>
      </c>
      <c r="G542" s="13">
        <v>100</v>
      </c>
      <c r="H542" s="88">
        <v>424</v>
      </c>
      <c r="I542" s="13">
        <v>1070</v>
      </c>
      <c r="J542" s="13">
        <v>1081</v>
      </c>
      <c r="K542" s="13">
        <v>70</v>
      </c>
      <c r="L542" s="15">
        <f t="shared" si="17"/>
        <v>23.635522664199815</v>
      </c>
    </row>
    <row r="543" spans="1:12" x14ac:dyDescent="0.25">
      <c r="A543" s="13">
        <v>22</v>
      </c>
      <c r="B543" s="93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87">
        <v>157</v>
      </c>
      <c r="G543" s="13">
        <v>86</v>
      </c>
      <c r="H543" s="88">
        <v>421</v>
      </c>
      <c r="I543" s="13">
        <v>389</v>
      </c>
      <c r="J543" s="13">
        <v>416</v>
      </c>
      <c r="K543" s="13">
        <v>19</v>
      </c>
      <c r="L543" s="15">
        <f t="shared" si="17"/>
        <v>16.670673076923077</v>
      </c>
    </row>
    <row r="544" spans="1:12" x14ac:dyDescent="0.25">
      <c r="A544" s="13">
        <v>23</v>
      </c>
      <c r="B544" s="93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87">
        <v>167</v>
      </c>
      <c r="G544" s="13">
        <v>105</v>
      </c>
      <c r="H544" s="88">
        <v>339</v>
      </c>
      <c r="I544" s="13">
        <v>2044</v>
      </c>
      <c r="J544" s="13">
        <v>2019</v>
      </c>
      <c r="K544" s="13">
        <v>350</v>
      </c>
      <c r="L544" s="15">
        <f t="shared" si="17"/>
        <v>63.273897969291724</v>
      </c>
    </row>
    <row r="545" spans="1:12" x14ac:dyDescent="0.25">
      <c r="A545" s="13">
        <v>24</v>
      </c>
      <c r="B545" s="93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87">
        <v>106</v>
      </c>
      <c r="G545" s="13">
        <v>74</v>
      </c>
      <c r="H545" s="88">
        <v>209</v>
      </c>
      <c r="I545" s="13">
        <v>626</v>
      </c>
      <c r="J545" s="13">
        <v>611</v>
      </c>
      <c r="K545" s="13">
        <v>87</v>
      </c>
      <c r="L545" s="15">
        <f t="shared" si="17"/>
        <v>51.972176759410807</v>
      </c>
    </row>
    <row r="546" spans="1:12" x14ac:dyDescent="0.25">
      <c r="A546" s="13">
        <v>25</v>
      </c>
      <c r="B546" s="93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87">
        <v>130</v>
      </c>
      <c r="G546" s="13">
        <v>77</v>
      </c>
      <c r="H546" s="88">
        <v>304</v>
      </c>
      <c r="I546" s="13">
        <v>805</v>
      </c>
      <c r="J546" s="13">
        <v>797</v>
      </c>
      <c r="K546" s="13">
        <v>86</v>
      </c>
      <c r="L546" s="15">
        <f t="shared" si="17"/>
        <v>39.385194479297361</v>
      </c>
    </row>
    <row r="547" spans="1:12" x14ac:dyDescent="0.25">
      <c r="A547" s="13">
        <v>26</v>
      </c>
      <c r="B547" s="93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87">
        <v>78</v>
      </c>
      <c r="G547" s="13">
        <v>56</v>
      </c>
      <c r="H547" s="88">
        <v>161</v>
      </c>
      <c r="I547" s="13">
        <v>450</v>
      </c>
      <c r="J547" s="13">
        <v>442</v>
      </c>
      <c r="K547" s="13">
        <v>43</v>
      </c>
      <c r="L547" s="15">
        <f t="shared" si="17"/>
        <v>35.509049773755656</v>
      </c>
    </row>
    <row r="548" spans="1:12" x14ac:dyDescent="0.25">
      <c r="A548" s="13">
        <v>27</v>
      </c>
      <c r="B548" s="93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87">
        <v>189</v>
      </c>
      <c r="G548" s="13">
        <v>95</v>
      </c>
      <c r="H548" s="88">
        <v>428</v>
      </c>
      <c r="I548" s="13">
        <v>581</v>
      </c>
      <c r="J548" s="13">
        <v>579</v>
      </c>
      <c r="K548" s="13">
        <v>60</v>
      </c>
      <c r="L548" s="15">
        <f t="shared" si="17"/>
        <v>37.823834196891191</v>
      </c>
    </row>
    <row r="549" spans="1:12" x14ac:dyDescent="0.25">
      <c r="A549" s="13">
        <v>28</v>
      </c>
      <c r="B549" s="93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87">
        <v>129</v>
      </c>
      <c r="G549" s="13">
        <v>75</v>
      </c>
      <c r="H549" s="88">
        <v>319</v>
      </c>
      <c r="I549" s="13">
        <v>591</v>
      </c>
      <c r="J549" s="13">
        <v>597</v>
      </c>
      <c r="K549" s="13">
        <v>72</v>
      </c>
      <c r="L549" s="15">
        <f t="shared" si="17"/>
        <v>44.020100502512562</v>
      </c>
    </row>
    <row r="550" spans="1:12" x14ac:dyDescent="0.25">
      <c r="A550" s="13">
        <v>29</v>
      </c>
      <c r="B550" s="93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87">
        <v>125</v>
      </c>
      <c r="G550" s="13">
        <v>78</v>
      </c>
      <c r="H550" s="88">
        <v>271</v>
      </c>
      <c r="I550" s="13">
        <v>638</v>
      </c>
      <c r="J550" s="13">
        <v>639</v>
      </c>
      <c r="K550" s="13">
        <v>66</v>
      </c>
      <c r="L550" s="15">
        <f t="shared" si="17"/>
        <v>37.699530516431928</v>
      </c>
    </row>
    <row r="551" spans="1:12" x14ac:dyDescent="0.25">
      <c r="A551" s="13">
        <v>30</v>
      </c>
      <c r="B551" s="93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87">
        <v>128</v>
      </c>
      <c r="G551" s="13">
        <v>82</v>
      </c>
      <c r="H551" s="88">
        <v>258</v>
      </c>
      <c r="I551" s="13">
        <v>756</v>
      </c>
      <c r="J551" s="13">
        <v>745</v>
      </c>
      <c r="K551" s="13">
        <v>108</v>
      </c>
      <c r="L551" s="15">
        <f t="shared" si="17"/>
        <v>52.912751677852349</v>
      </c>
    </row>
    <row r="552" spans="1:12" x14ac:dyDescent="0.25">
      <c r="A552" s="13">
        <v>31</v>
      </c>
      <c r="B552" s="93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87">
        <v>81</v>
      </c>
      <c r="G552" s="13">
        <v>47</v>
      </c>
      <c r="H552" s="88">
        <v>140</v>
      </c>
      <c r="I552" s="13">
        <v>530</v>
      </c>
      <c r="J552" s="13">
        <v>529</v>
      </c>
      <c r="K552" s="13">
        <v>42</v>
      </c>
      <c r="L552" s="15">
        <f t="shared" si="17"/>
        <v>28.979206049149337</v>
      </c>
    </row>
    <row r="553" spans="1:12" x14ac:dyDescent="0.25">
      <c r="A553" s="13">
        <v>32</v>
      </c>
      <c r="B553" s="93" t="str">
        <f t="shared" si="16"/>
        <v>2014Cheb</v>
      </c>
      <c r="C553" s="13">
        <v>2014</v>
      </c>
      <c r="D553" s="14" t="s">
        <v>35</v>
      </c>
      <c r="E553" s="14" t="s">
        <v>34</v>
      </c>
      <c r="F553" s="87">
        <v>269</v>
      </c>
      <c r="G553" s="13">
        <v>140</v>
      </c>
      <c r="H553" s="88">
        <v>592</v>
      </c>
      <c r="I553" s="13">
        <v>1224</v>
      </c>
      <c r="J553" s="13">
        <v>1234</v>
      </c>
      <c r="K553" s="13">
        <v>266</v>
      </c>
      <c r="L553" s="15">
        <f t="shared" si="17"/>
        <v>78.679092382495952</v>
      </c>
    </row>
    <row r="554" spans="1:12" x14ac:dyDescent="0.25">
      <c r="A554" s="13">
        <v>33</v>
      </c>
      <c r="B554" s="93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87">
        <v>181</v>
      </c>
      <c r="G554" s="13">
        <v>102</v>
      </c>
      <c r="H554" s="88">
        <v>397</v>
      </c>
      <c r="I554" s="13">
        <v>1402</v>
      </c>
      <c r="J554" s="13">
        <v>1430</v>
      </c>
      <c r="K554" s="13">
        <v>266</v>
      </c>
      <c r="L554" s="15">
        <f t="shared" si="17"/>
        <v>67.895104895104893</v>
      </c>
    </row>
    <row r="555" spans="1:12" x14ac:dyDescent="0.25">
      <c r="A555" s="13">
        <v>34</v>
      </c>
      <c r="B555" s="93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87">
        <v>100</v>
      </c>
      <c r="G555" s="13">
        <v>62</v>
      </c>
      <c r="H555" s="88">
        <v>235</v>
      </c>
      <c r="I555" s="13">
        <v>701</v>
      </c>
      <c r="J555" s="13">
        <v>707</v>
      </c>
      <c r="K555" s="13">
        <v>80</v>
      </c>
      <c r="L555" s="15">
        <f t="shared" si="17"/>
        <v>41.301272984441297</v>
      </c>
    </row>
    <row r="556" spans="1:12" x14ac:dyDescent="0.25">
      <c r="A556" s="13">
        <v>35</v>
      </c>
      <c r="B556" s="93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87">
        <v>152</v>
      </c>
      <c r="G556" s="13">
        <v>98</v>
      </c>
      <c r="H556" s="88">
        <v>326</v>
      </c>
      <c r="I556" s="13">
        <v>445</v>
      </c>
      <c r="J556" s="13">
        <v>472</v>
      </c>
      <c r="K556" s="13">
        <v>54</v>
      </c>
      <c r="L556" s="15">
        <f t="shared" si="17"/>
        <v>41.758474576271183</v>
      </c>
    </row>
    <row r="557" spans="1:12" x14ac:dyDescent="0.25">
      <c r="A557" s="13">
        <v>36</v>
      </c>
      <c r="B557" s="93" t="str">
        <f t="shared" si="16"/>
        <v>2014Plzeň-Město</v>
      </c>
      <c r="C557" s="13">
        <v>2014</v>
      </c>
      <c r="D557" s="14" t="s">
        <v>135</v>
      </c>
      <c r="E557" s="14" t="s">
        <v>34</v>
      </c>
      <c r="F557" s="87">
        <v>207</v>
      </c>
      <c r="G557" s="13">
        <v>111</v>
      </c>
      <c r="H557" s="88">
        <v>522</v>
      </c>
      <c r="I557" s="13">
        <v>1939</v>
      </c>
      <c r="J557" s="13">
        <v>1934</v>
      </c>
      <c r="K557" s="13">
        <v>376</v>
      </c>
      <c r="L557" s="15">
        <f t="shared" si="17"/>
        <v>70.961737331954495</v>
      </c>
    </row>
    <row r="558" spans="1:12" x14ac:dyDescent="0.25">
      <c r="A558" s="13">
        <v>37</v>
      </c>
      <c r="B558" s="93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87">
        <v>476</v>
      </c>
      <c r="G558" s="13">
        <v>325</v>
      </c>
      <c r="H558" s="88">
        <v>1020</v>
      </c>
      <c r="I558" s="13">
        <v>548</v>
      </c>
      <c r="J558" s="13">
        <v>615</v>
      </c>
      <c r="K558" s="13">
        <v>115</v>
      </c>
      <c r="L558" s="15">
        <f t="shared" si="17"/>
        <v>68.252032520325201</v>
      </c>
    </row>
    <row r="559" spans="1:12" x14ac:dyDescent="0.25">
      <c r="A559" s="13">
        <v>38</v>
      </c>
      <c r="B559" s="93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87">
        <v>185</v>
      </c>
      <c r="G559" s="13">
        <v>115</v>
      </c>
      <c r="H559" s="88">
        <v>489</v>
      </c>
      <c r="I559" s="13">
        <v>522</v>
      </c>
      <c r="J559" s="13">
        <v>505</v>
      </c>
      <c r="K559" s="13">
        <v>84</v>
      </c>
      <c r="L559" s="15">
        <f t="shared" si="17"/>
        <v>60.712871287128714</v>
      </c>
    </row>
    <row r="560" spans="1:12" x14ac:dyDescent="0.25">
      <c r="A560" s="13">
        <v>39</v>
      </c>
      <c r="B560" s="93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87">
        <v>135</v>
      </c>
      <c r="G560" s="13">
        <v>77</v>
      </c>
      <c r="H560" s="88">
        <v>328</v>
      </c>
      <c r="I560" s="13">
        <v>1087</v>
      </c>
      <c r="J560" s="13">
        <v>1118</v>
      </c>
      <c r="K560" s="13">
        <v>166</v>
      </c>
      <c r="L560" s="15">
        <f t="shared" si="17"/>
        <v>54.194991055456171</v>
      </c>
    </row>
    <row r="561" spans="1:12" x14ac:dyDescent="0.25">
      <c r="A561" s="13">
        <v>40</v>
      </c>
      <c r="B561" s="93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87">
        <v>316</v>
      </c>
      <c r="G561" s="13">
        <v>106</v>
      </c>
      <c r="H561" s="88">
        <v>858</v>
      </c>
      <c r="I561" s="13">
        <v>634</v>
      </c>
      <c r="J561" s="13">
        <v>636</v>
      </c>
      <c r="K561" s="13">
        <v>102</v>
      </c>
      <c r="L561" s="15">
        <f t="shared" si="17"/>
        <v>58.537735849056602</v>
      </c>
    </row>
    <row r="562" spans="1:12" x14ac:dyDescent="0.25">
      <c r="A562" s="13">
        <v>41</v>
      </c>
      <c r="B562" s="93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87">
        <v>419</v>
      </c>
      <c r="G562" s="13">
        <v>256</v>
      </c>
      <c r="H562" s="88">
        <v>936</v>
      </c>
      <c r="I562" s="13">
        <v>1394</v>
      </c>
      <c r="J562" s="13">
        <v>1266</v>
      </c>
      <c r="K562" s="13">
        <v>676</v>
      </c>
      <c r="L562" s="15">
        <f t="shared" si="17"/>
        <v>194.89731437598738</v>
      </c>
    </row>
    <row r="563" spans="1:12" x14ac:dyDescent="0.25">
      <c r="A563" s="13">
        <v>42</v>
      </c>
      <c r="B563" s="93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87">
        <v>489</v>
      </c>
      <c r="G563" s="13">
        <v>336</v>
      </c>
      <c r="H563" s="88">
        <v>1107</v>
      </c>
      <c r="I563" s="13">
        <v>1843</v>
      </c>
      <c r="J563" s="13">
        <v>1729</v>
      </c>
      <c r="K563" s="13">
        <v>1243</v>
      </c>
      <c r="L563" s="15">
        <f t="shared" si="17"/>
        <v>262.40312319259687</v>
      </c>
    </row>
    <row r="564" spans="1:12" x14ac:dyDescent="0.25">
      <c r="A564" s="13">
        <v>43</v>
      </c>
      <c r="B564" s="93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87">
        <v>644</v>
      </c>
      <c r="G564" s="13">
        <v>411</v>
      </c>
      <c r="H564" s="88">
        <v>1535</v>
      </c>
      <c r="I564" s="13">
        <v>1965</v>
      </c>
      <c r="J564" s="13">
        <v>2118</v>
      </c>
      <c r="K564" s="13">
        <v>846</v>
      </c>
      <c r="L564" s="15">
        <f t="shared" si="17"/>
        <v>145.79320113314446</v>
      </c>
    </row>
    <row r="565" spans="1:12" x14ac:dyDescent="0.25">
      <c r="A565" s="13">
        <v>44</v>
      </c>
      <c r="B565" s="93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87">
        <v>350</v>
      </c>
      <c r="G565" s="13">
        <v>229</v>
      </c>
      <c r="H565" s="88">
        <v>870</v>
      </c>
      <c r="I565" s="13">
        <v>947</v>
      </c>
      <c r="J565" s="13">
        <v>910</v>
      </c>
      <c r="K565" s="13">
        <v>477</v>
      </c>
      <c r="L565" s="15">
        <f t="shared" si="17"/>
        <v>191.32417582417582</v>
      </c>
    </row>
    <row r="566" spans="1:12" x14ac:dyDescent="0.25">
      <c r="A566" s="13">
        <v>45</v>
      </c>
      <c r="B566" s="93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87">
        <v>369</v>
      </c>
      <c r="G566" s="13">
        <v>183</v>
      </c>
      <c r="H566" s="88">
        <v>868</v>
      </c>
      <c r="I566" s="13">
        <v>2070</v>
      </c>
      <c r="J566" s="13">
        <v>1983</v>
      </c>
      <c r="K566" s="13">
        <v>686</v>
      </c>
      <c r="L566" s="15">
        <f t="shared" si="17"/>
        <v>126.26828038325769</v>
      </c>
    </row>
    <row r="567" spans="1:12" x14ac:dyDescent="0.25">
      <c r="A567" s="13">
        <v>46</v>
      </c>
      <c r="B567" s="93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87">
        <v>357</v>
      </c>
      <c r="G567" s="13">
        <v>189</v>
      </c>
      <c r="H567" s="88">
        <v>929</v>
      </c>
      <c r="I567" s="13">
        <v>1243</v>
      </c>
      <c r="J567" s="13">
        <v>1411</v>
      </c>
      <c r="K567" s="13">
        <v>339</v>
      </c>
      <c r="L567" s="15">
        <f t="shared" si="17"/>
        <v>87.693125442948258</v>
      </c>
    </row>
    <row r="568" spans="1:12" x14ac:dyDescent="0.25">
      <c r="A568" s="13">
        <v>47</v>
      </c>
      <c r="B568" s="93" t="str">
        <f t="shared" si="16"/>
        <v>2014Louny</v>
      </c>
      <c r="C568" s="13">
        <v>2014</v>
      </c>
      <c r="D568" s="14" t="s">
        <v>50</v>
      </c>
      <c r="E568" s="14" t="s">
        <v>44</v>
      </c>
      <c r="F568" s="87">
        <v>177</v>
      </c>
      <c r="G568" s="13">
        <v>88</v>
      </c>
      <c r="H568" s="88">
        <v>367</v>
      </c>
      <c r="I568" s="13">
        <v>879</v>
      </c>
      <c r="J568" s="13">
        <v>896</v>
      </c>
      <c r="K568" s="13">
        <v>151</v>
      </c>
      <c r="L568" s="15">
        <f t="shared" si="17"/>
        <v>61.512276785714292</v>
      </c>
    </row>
    <row r="569" spans="1:12" x14ac:dyDescent="0.25">
      <c r="A569" s="13">
        <v>48</v>
      </c>
      <c r="B569" s="93" t="str">
        <f t="shared" si="16"/>
        <v>2014Most</v>
      </c>
      <c r="C569" s="13">
        <v>2014</v>
      </c>
      <c r="D569" s="14" t="s">
        <v>51</v>
      </c>
      <c r="E569" s="14" t="s">
        <v>44</v>
      </c>
      <c r="F569" s="87">
        <v>240</v>
      </c>
      <c r="G569" s="13">
        <v>111</v>
      </c>
      <c r="H569" s="88">
        <v>672</v>
      </c>
      <c r="I569" s="13">
        <v>1837</v>
      </c>
      <c r="J569" s="13">
        <v>1884</v>
      </c>
      <c r="K569" s="13">
        <v>442</v>
      </c>
      <c r="L569" s="15">
        <f t="shared" si="17"/>
        <v>85.631634819532906</v>
      </c>
    </row>
    <row r="570" spans="1:12" x14ac:dyDescent="0.25">
      <c r="A570" s="13">
        <v>49</v>
      </c>
      <c r="B570" s="93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87">
        <v>169</v>
      </c>
      <c r="G570" s="13">
        <v>74</v>
      </c>
      <c r="H570" s="88">
        <v>404</v>
      </c>
      <c r="I570" s="13">
        <v>1680</v>
      </c>
      <c r="J570" s="13">
        <v>1749</v>
      </c>
      <c r="K570" s="13">
        <v>260</v>
      </c>
      <c r="L570" s="15">
        <f t="shared" si="17"/>
        <v>54.259576901086341</v>
      </c>
    </row>
    <row r="571" spans="1:12" x14ac:dyDescent="0.25">
      <c r="A571" s="13">
        <v>50</v>
      </c>
      <c r="B571" s="93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87">
        <v>515</v>
      </c>
      <c r="G571" s="13">
        <v>326</v>
      </c>
      <c r="H571" s="88">
        <v>1261</v>
      </c>
      <c r="I571" s="13">
        <v>2413</v>
      </c>
      <c r="J571" s="13">
        <v>2128</v>
      </c>
      <c r="K571" s="13">
        <v>1454</v>
      </c>
      <c r="L571" s="15">
        <f t="shared" si="17"/>
        <v>249.39379699248121</v>
      </c>
    </row>
    <row r="572" spans="1:12" x14ac:dyDescent="0.25">
      <c r="A572" s="13">
        <v>51</v>
      </c>
      <c r="B572" s="93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87">
        <v>109</v>
      </c>
      <c r="G572" s="13">
        <v>57</v>
      </c>
      <c r="H572" s="88">
        <v>269</v>
      </c>
      <c r="I572" s="13">
        <v>601</v>
      </c>
      <c r="J572" s="13">
        <v>597</v>
      </c>
      <c r="K572" s="13">
        <v>61</v>
      </c>
      <c r="L572" s="15">
        <f t="shared" si="17"/>
        <v>37.294807370184252</v>
      </c>
    </row>
    <row r="573" spans="1:12" x14ac:dyDescent="0.25">
      <c r="A573" s="13">
        <v>52</v>
      </c>
      <c r="B573" s="93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87">
        <v>120</v>
      </c>
      <c r="G573" s="13">
        <v>70</v>
      </c>
      <c r="H573" s="88">
        <v>251</v>
      </c>
      <c r="I573" s="13">
        <v>1230</v>
      </c>
      <c r="J573" s="13">
        <v>1203</v>
      </c>
      <c r="K573" s="13">
        <v>147</v>
      </c>
      <c r="L573" s="15">
        <f t="shared" si="17"/>
        <v>44.600997506234414</v>
      </c>
    </row>
    <row r="574" spans="1:12" x14ac:dyDescent="0.25">
      <c r="A574" s="13">
        <v>53</v>
      </c>
      <c r="B574" s="93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87">
        <v>87</v>
      </c>
      <c r="G574" s="13">
        <v>58</v>
      </c>
      <c r="H574" s="88">
        <v>169</v>
      </c>
      <c r="I574" s="13">
        <v>656</v>
      </c>
      <c r="J574" s="13">
        <v>655</v>
      </c>
      <c r="K574" s="13">
        <v>38</v>
      </c>
      <c r="L574" s="15">
        <f t="shared" si="17"/>
        <v>21.175572519083968</v>
      </c>
    </row>
    <row r="575" spans="1:12" x14ac:dyDescent="0.25">
      <c r="A575" s="13">
        <v>54</v>
      </c>
      <c r="B575" s="93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87">
        <v>128</v>
      </c>
      <c r="G575" s="13">
        <v>67</v>
      </c>
      <c r="H575" s="88">
        <v>335</v>
      </c>
      <c r="I575" s="13">
        <v>594</v>
      </c>
      <c r="J575" s="13">
        <v>600</v>
      </c>
      <c r="K575" s="13">
        <v>48</v>
      </c>
      <c r="L575" s="15">
        <f t="shared" si="17"/>
        <v>29.2</v>
      </c>
    </row>
    <row r="576" spans="1:12" x14ac:dyDescent="0.25">
      <c r="A576" s="13">
        <v>55</v>
      </c>
      <c r="B576" s="93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87">
        <v>104</v>
      </c>
      <c r="G576" s="13">
        <v>65</v>
      </c>
      <c r="H576" s="88">
        <v>225</v>
      </c>
      <c r="I576" s="13">
        <v>1069</v>
      </c>
      <c r="J576" s="13">
        <v>1034</v>
      </c>
      <c r="K576" s="13">
        <v>142</v>
      </c>
      <c r="L576" s="15">
        <f t="shared" si="17"/>
        <v>50.1257253384913</v>
      </c>
    </row>
    <row r="577" spans="1:12" x14ac:dyDescent="0.25">
      <c r="A577" s="13">
        <v>56</v>
      </c>
      <c r="B577" s="93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87">
        <v>169</v>
      </c>
      <c r="G577" s="13">
        <v>99</v>
      </c>
      <c r="H577" s="88">
        <v>399</v>
      </c>
      <c r="I577" s="13">
        <v>1345</v>
      </c>
      <c r="J577" s="13">
        <v>1427</v>
      </c>
      <c r="K577" s="13">
        <v>150</v>
      </c>
      <c r="L577" s="15">
        <f t="shared" si="17"/>
        <v>38.367203924316748</v>
      </c>
    </row>
    <row r="578" spans="1:12" x14ac:dyDescent="0.25">
      <c r="A578" s="13">
        <v>57</v>
      </c>
      <c r="B578" s="93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87">
        <v>176</v>
      </c>
      <c r="G578" s="13">
        <v>101</v>
      </c>
      <c r="H578" s="88">
        <v>445</v>
      </c>
      <c r="I578" s="13">
        <v>582</v>
      </c>
      <c r="J578" s="13">
        <v>580</v>
      </c>
      <c r="K578" s="13">
        <v>61</v>
      </c>
      <c r="L578" s="15">
        <f t="shared" si="17"/>
        <v>38.387931034482762</v>
      </c>
    </row>
    <row r="579" spans="1:12" x14ac:dyDescent="0.25">
      <c r="A579" s="13">
        <v>58</v>
      </c>
      <c r="B579" s="93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87">
        <v>83</v>
      </c>
      <c r="G579" s="13">
        <v>43</v>
      </c>
      <c r="H579" s="88">
        <v>160</v>
      </c>
      <c r="I579" s="13">
        <v>480</v>
      </c>
      <c r="J579" s="13">
        <v>483</v>
      </c>
      <c r="K579" s="13">
        <v>37</v>
      </c>
      <c r="L579" s="15">
        <f t="shared" si="17"/>
        <v>27.960662525879918</v>
      </c>
    </row>
    <row r="580" spans="1:12" x14ac:dyDescent="0.25">
      <c r="A580" s="13">
        <v>59</v>
      </c>
      <c r="B580" s="93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87">
        <v>55</v>
      </c>
      <c r="G580" s="13">
        <v>36</v>
      </c>
      <c r="H580" s="88">
        <v>102</v>
      </c>
      <c r="I580" s="13">
        <v>610</v>
      </c>
      <c r="J580" s="13">
        <v>612</v>
      </c>
      <c r="K580" s="13">
        <v>13</v>
      </c>
      <c r="L580" s="15">
        <f t="shared" si="17"/>
        <v>7.7532679738562091</v>
      </c>
    </row>
    <row r="581" spans="1:12" x14ac:dyDescent="0.25">
      <c r="A581" s="13">
        <v>60</v>
      </c>
      <c r="B581" s="93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87">
        <v>107</v>
      </c>
      <c r="G581" s="13">
        <v>57</v>
      </c>
      <c r="H581" s="88">
        <v>239</v>
      </c>
      <c r="I581" s="13">
        <v>1052</v>
      </c>
      <c r="J581" s="13">
        <v>1046</v>
      </c>
      <c r="K581" s="13">
        <v>136</v>
      </c>
      <c r="L581" s="15">
        <f t="shared" si="17"/>
        <v>47.456978967495225</v>
      </c>
    </row>
    <row r="582" spans="1:12" x14ac:dyDescent="0.25">
      <c r="A582" s="13">
        <v>61</v>
      </c>
      <c r="B582" s="93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87">
        <v>98</v>
      </c>
      <c r="G582" s="13">
        <v>53</v>
      </c>
      <c r="H582" s="88">
        <v>181</v>
      </c>
      <c r="I582" s="13">
        <v>713</v>
      </c>
      <c r="J582" s="13">
        <v>730</v>
      </c>
      <c r="K582" s="13">
        <v>48</v>
      </c>
      <c r="L582" s="15">
        <f t="shared" si="17"/>
        <v>23.999999999999996</v>
      </c>
    </row>
    <row r="583" spans="1:12" x14ac:dyDescent="0.25">
      <c r="A583" s="13">
        <v>62</v>
      </c>
      <c r="B583" s="93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87">
        <v>104</v>
      </c>
      <c r="G583" s="13">
        <v>88</v>
      </c>
      <c r="H583" s="88">
        <v>197</v>
      </c>
      <c r="I583" s="13">
        <v>710</v>
      </c>
      <c r="J583" s="13">
        <v>703</v>
      </c>
      <c r="K583" s="13">
        <v>82</v>
      </c>
      <c r="L583" s="15">
        <f t="shared" ref="L583:L646" si="19">K583/J583*365</f>
        <v>42.574679943100996</v>
      </c>
    </row>
    <row r="584" spans="1:12" x14ac:dyDescent="0.25">
      <c r="A584" s="13">
        <v>63</v>
      </c>
      <c r="B584" s="93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87">
        <v>91</v>
      </c>
      <c r="G584" s="13">
        <v>61</v>
      </c>
      <c r="H584" s="88">
        <v>178</v>
      </c>
      <c r="I584" s="13">
        <v>4421</v>
      </c>
      <c r="J584" s="13">
        <v>4458</v>
      </c>
      <c r="K584" s="13">
        <v>402</v>
      </c>
      <c r="L584" s="15">
        <f t="shared" si="19"/>
        <v>32.913862718707939</v>
      </c>
    </row>
    <row r="585" spans="1:12" x14ac:dyDescent="0.25">
      <c r="A585" s="13">
        <v>64</v>
      </c>
      <c r="B585" s="93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87">
        <v>134</v>
      </c>
      <c r="G585" s="13">
        <v>76</v>
      </c>
      <c r="H585" s="88">
        <v>258</v>
      </c>
      <c r="I585" s="13">
        <v>917</v>
      </c>
      <c r="J585" s="13">
        <v>907</v>
      </c>
      <c r="K585" s="13">
        <v>136</v>
      </c>
      <c r="L585" s="15">
        <f t="shared" si="19"/>
        <v>54.729878721058434</v>
      </c>
    </row>
    <row r="586" spans="1:12" x14ac:dyDescent="0.25">
      <c r="A586" s="13">
        <v>65</v>
      </c>
      <c r="B586" s="93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87">
        <v>151</v>
      </c>
      <c r="G586" s="13">
        <v>91</v>
      </c>
      <c r="H586" s="88">
        <v>384</v>
      </c>
      <c r="I586" s="13">
        <v>969</v>
      </c>
      <c r="J586" s="13">
        <v>999</v>
      </c>
      <c r="K586" s="13">
        <v>112</v>
      </c>
      <c r="L586" s="15">
        <f t="shared" si="19"/>
        <v>40.920920920920921</v>
      </c>
    </row>
    <row r="587" spans="1:12" x14ac:dyDescent="0.25">
      <c r="A587" s="13">
        <v>66</v>
      </c>
      <c r="B587" s="93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87">
        <v>144</v>
      </c>
      <c r="G587" s="13">
        <v>82</v>
      </c>
      <c r="H587" s="88">
        <v>265</v>
      </c>
      <c r="I587" s="13">
        <v>1015</v>
      </c>
      <c r="J587" s="13">
        <v>1004</v>
      </c>
      <c r="K587" s="13">
        <v>174</v>
      </c>
      <c r="L587" s="15">
        <f t="shared" si="19"/>
        <v>63.256972111553786</v>
      </c>
    </row>
    <row r="588" spans="1:12" x14ac:dyDescent="0.25">
      <c r="A588" s="13">
        <v>67</v>
      </c>
      <c r="B588" s="93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87">
        <v>137</v>
      </c>
      <c r="G588" s="13">
        <v>71</v>
      </c>
      <c r="H588" s="88">
        <v>360</v>
      </c>
      <c r="I588" s="13">
        <v>841</v>
      </c>
      <c r="J588" s="13">
        <v>835</v>
      </c>
      <c r="K588" s="13">
        <v>130</v>
      </c>
      <c r="L588" s="15">
        <f t="shared" si="19"/>
        <v>56.826347305389227</v>
      </c>
    </row>
    <row r="589" spans="1:12" x14ac:dyDescent="0.25">
      <c r="A589" s="13">
        <v>68</v>
      </c>
      <c r="B589" s="93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87">
        <v>136</v>
      </c>
      <c r="G589" s="13">
        <v>82</v>
      </c>
      <c r="H589" s="88">
        <v>284</v>
      </c>
      <c r="I589" s="13">
        <v>828</v>
      </c>
      <c r="J589" s="13">
        <v>787</v>
      </c>
      <c r="K589" s="13">
        <v>129</v>
      </c>
      <c r="L589" s="15">
        <f t="shared" si="19"/>
        <v>59.828462515883096</v>
      </c>
    </row>
    <row r="590" spans="1:12" x14ac:dyDescent="0.25">
      <c r="A590" s="13">
        <v>69</v>
      </c>
      <c r="B590" s="93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87">
        <v>120</v>
      </c>
      <c r="G590" s="13">
        <v>87</v>
      </c>
      <c r="H590" s="88">
        <v>196</v>
      </c>
      <c r="I590" s="13">
        <v>681</v>
      </c>
      <c r="J590" s="13">
        <v>662</v>
      </c>
      <c r="K590" s="13">
        <v>130</v>
      </c>
      <c r="L590" s="15">
        <f t="shared" si="19"/>
        <v>71.676737160120851</v>
      </c>
    </row>
    <row r="591" spans="1:12" x14ac:dyDescent="0.25">
      <c r="A591" s="13">
        <v>70</v>
      </c>
      <c r="B591" s="93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87">
        <v>116</v>
      </c>
      <c r="G591" s="13">
        <v>59</v>
      </c>
      <c r="H591" s="88">
        <v>294</v>
      </c>
      <c r="I591" s="13">
        <v>692</v>
      </c>
      <c r="J591" s="13">
        <v>701</v>
      </c>
      <c r="K591" s="13">
        <v>43</v>
      </c>
      <c r="L591" s="15">
        <f t="shared" si="19"/>
        <v>22.38944365192582</v>
      </c>
    </row>
    <row r="592" spans="1:12" x14ac:dyDescent="0.25">
      <c r="A592" s="13">
        <v>71</v>
      </c>
      <c r="B592" s="93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87">
        <v>270</v>
      </c>
      <c r="G592" s="13">
        <v>105</v>
      </c>
      <c r="H592" s="88">
        <v>570</v>
      </c>
      <c r="I592" s="13">
        <v>862</v>
      </c>
      <c r="J592" s="13">
        <v>837</v>
      </c>
      <c r="K592" s="13">
        <v>110</v>
      </c>
      <c r="L592" s="15">
        <f t="shared" si="19"/>
        <v>47.968936678614099</v>
      </c>
    </row>
    <row r="593" spans="1:12" x14ac:dyDescent="0.25">
      <c r="A593" s="13">
        <v>72</v>
      </c>
      <c r="B593" s="93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87">
        <v>179</v>
      </c>
      <c r="G593" s="13">
        <v>103</v>
      </c>
      <c r="H593" s="88">
        <v>414</v>
      </c>
      <c r="I593" s="13">
        <v>496</v>
      </c>
      <c r="J593" s="13">
        <v>498</v>
      </c>
      <c r="K593" s="13">
        <v>53</v>
      </c>
      <c r="L593" s="15">
        <f t="shared" si="19"/>
        <v>38.845381526104418</v>
      </c>
    </row>
    <row r="594" spans="1:12" x14ac:dyDescent="0.25">
      <c r="A594" s="13">
        <v>73</v>
      </c>
      <c r="B594" s="93" t="str">
        <f t="shared" si="18"/>
        <v>2014Zlín</v>
      </c>
      <c r="C594" s="13">
        <v>2014</v>
      </c>
      <c r="D594" s="14" t="s">
        <v>78</v>
      </c>
      <c r="E594" s="14" t="s">
        <v>67</v>
      </c>
      <c r="F594" s="87">
        <v>134</v>
      </c>
      <c r="G594" s="13">
        <v>69</v>
      </c>
      <c r="H594" s="88">
        <v>286</v>
      </c>
      <c r="I594" s="13">
        <v>1240</v>
      </c>
      <c r="J594" s="13">
        <v>1190</v>
      </c>
      <c r="K594" s="13">
        <v>174</v>
      </c>
      <c r="L594" s="15">
        <f t="shared" si="19"/>
        <v>53.36974789915967</v>
      </c>
    </row>
    <row r="595" spans="1:12" x14ac:dyDescent="0.25">
      <c r="A595" s="13">
        <v>74</v>
      </c>
      <c r="B595" s="93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87">
        <v>138</v>
      </c>
      <c r="G595" s="13">
        <v>81</v>
      </c>
      <c r="H595" s="88">
        <v>252</v>
      </c>
      <c r="I595" s="13">
        <v>1053</v>
      </c>
      <c r="J595" s="13">
        <v>1043</v>
      </c>
      <c r="K595" s="13">
        <v>173</v>
      </c>
      <c r="L595" s="15">
        <f t="shared" si="19"/>
        <v>60.541706615532121</v>
      </c>
    </row>
    <row r="596" spans="1:12" x14ac:dyDescent="0.25">
      <c r="A596" s="13">
        <v>75</v>
      </c>
      <c r="B596" s="93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87">
        <v>131</v>
      </c>
      <c r="G596" s="13">
        <v>66</v>
      </c>
      <c r="H596" s="88">
        <v>356</v>
      </c>
      <c r="I596" s="13">
        <v>593</v>
      </c>
      <c r="J596" s="13">
        <v>586</v>
      </c>
      <c r="K596" s="13">
        <v>60</v>
      </c>
      <c r="L596" s="15">
        <f t="shared" si="19"/>
        <v>37.372013651877133</v>
      </c>
    </row>
    <row r="597" spans="1:12" x14ac:dyDescent="0.25">
      <c r="A597" s="13">
        <v>76</v>
      </c>
      <c r="B597" s="93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87">
        <v>156</v>
      </c>
      <c r="G597" s="13">
        <v>83</v>
      </c>
      <c r="H597" s="88">
        <v>378</v>
      </c>
      <c r="I597" s="13">
        <v>1243</v>
      </c>
      <c r="J597" s="13">
        <v>1249</v>
      </c>
      <c r="K597" s="13">
        <v>267</v>
      </c>
      <c r="L597" s="15">
        <f t="shared" si="19"/>
        <v>78.026421136909534</v>
      </c>
    </row>
    <row r="598" spans="1:12" x14ac:dyDescent="0.25">
      <c r="A598" s="13">
        <v>77</v>
      </c>
      <c r="B598" s="93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87">
        <v>141</v>
      </c>
      <c r="G598" s="13">
        <v>71</v>
      </c>
      <c r="H598" s="88">
        <v>376</v>
      </c>
      <c r="I598" s="13">
        <v>1831</v>
      </c>
      <c r="J598" s="13">
        <v>1826</v>
      </c>
      <c r="K598" s="13">
        <v>250</v>
      </c>
      <c r="L598" s="15">
        <f t="shared" si="19"/>
        <v>49.972617743702081</v>
      </c>
    </row>
    <row r="599" spans="1:12" x14ac:dyDescent="0.25">
      <c r="A599" s="13">
        <v>78</v>
      </c>
      <c r="B599" s="93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87">
        <v>222</v>
      </c>
      <c r="G599" s="13">
        <v>146</v>
      </c>
      <c r="H599" s="88">
        <v>551</v>
      </c>
      <c r="I599" s="13">
        <v>493</v>
      </c>
      <c r="J599" s="13">
        <v>456</v>
      </c>
      <c r="K599" s="13">
        <v>108</v>
      </c>
      <c r="L599" s="15">
        <f t="shared" si="19"/>
        <v>86.44736842105263</v>
      </c>
    </row>
    <row r="600" spans="1:12" x14ac:dyDescent="0.25">
      <c r="A600" s="13">
        <v>79</v>
      </c>
      <c r="B600" s="93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87">
        <v>158</v>
      </c>
      <c r="G600" s="13">
        <v>81</v>
      </c>
      <c r="H600" s="88">
        <v>385</v>
      </c>
      <c r="I600" s="13">
        <v>2812</v>
      </c>
      <c r="J600" s="13">
        <v>2843</v>
      </c>
      <c r="K600" s="13">
        <v>411</v>
      </c>
      <c r="L600" s="15">
        <f t="shared" si="19"/>
        <v>52.766443897291595</v>
      </c>
    </row>
    <row r="601" spans="1:12" x14ac:dyDescent="0.25">
      <c r="A601" s="13">
        <v>80</v>
      </c>
      <c r="B601" s="93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87">
        <v>172</v>
      </c>
      <c r="G601" s="13">
        <v>111</v>
      </c>
      <c r="H601" s="88">
        <v>381</v>
      </c>
      <c r="I601" s="13">
        <v>1324</v>
      </c>
      <c r="J601" s="13">
        <v>1375</v>
      </c>
      <c r="K601" s="13">
        <v>186</v>
      </c>
      <c r="L601" s="15">
        <f t="shared" si="19"/>
        <v>49.374545454545455</v>
      </c>
    </row>
    <row r="602" spans="1:12" x14ac:dyDescent="0.25">
      <c r="A602" s="13">
        <v>81</v>
      </c>
      <c r="B602" s="93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87">
        <v>133</v>
      </c>
      <c r="G602" s="13">
        <v>61</v>
      </c>
      <c r="H602" s="88">
        <v>293</v>
      </c>
      <c r="I602" s="13">
        <v>2031</v>
      </c>
      <c r="J602" s="13">
        <v>2061</v>
      </c>
      <c r="K602" s="13">
        <v>191</v>
      </c>
      <c r="L602" s="15">
        <f t="shared" si="19"/>
        <v>33.825812712275592</v>
      </c>
    </row>
    <row r="603" spans="1:12" x14ac:dyDescent="0.25">
      <c r="A603" s="13">
        <v>82</v>
      </c>
      <c r="B603" s="93" t="str">
        <f t="shared" si="18"/>
        <v>2014Opava</v>
      </c>
      <c r="C603" s="13">
        <v>2014</v>
      </c>
      <c r="D603" s="14" t="s">
        <v>88</v>
      </c>
      <c r="E603" s="14" t="s">
        <v>82</v>
      </c>
      <c r="F603" s="87">
        <v>207</v>
      </c>
      <c r="G603" s="13">
        <v>120</v>
      </c>
      <c r="H603" s="88">
        <v>531</v>
      </c>
      <c r="I603" s="13">
        <v>1339</v>
      </c>
      <c r="J603" s="13">
        <v>1308</v>
      </c>
      <c r="K603" s="13">
        <v>256</v>
      </c>
      <c r="L603" s="15">
        <f t="shared" si="19"/>
        <v>71.437308868501532</v>
      </c>
    </row>
    <row r="604" spans="1:12" x14ac:dyDescent="0.25">
      <c r="A604" s="13">
        <v>83</v>
      </c>
      <c r="B604" s="93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87">
        <v>213</v>
      </c>
      <c r="G604" s="13">
        <v>116</v>
      </c>
      <c r="H604" s="88">
        <v>526</v>
      </c>
      <c r="I604" s="13">
        <v>4208</v>
      </c>
      <c r="J604" s="13">
        <v>4297</v>
      </c>
      <c r="K604" s="13">
        <v>747</v>
      </c>
      <c r="L604" s="15">
        <f t="shared" si="19"/>
        <v>63.452408657202696</v>
      </c>
    </row>
    <row r="605" spans="1:12" x14ac:dyDescent="0.25">
      <c r="A605" s="13">
        <v>84</v>
      </c>
      <c r="B605" s="93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87">
        <v>226</v>
      </c>
      <c r="G605" s="13">
        <v>112</v>
      </c>
      <c r="H605" s="88">
        <v>480</v>
      </c>
      <c r="I605" s="13">
        <v>1119</v>
      </c>
      <c r="J605" s="13">
        <v>1168</v>
      </c>
      <c r="K605" s="13">
        <v>91</v>
      </c>
      <c r="L605" s="15">
        <f t="shared" si="19"/>
        <v>28.437500000000004</v>
      </c>
    </row>
    <row r="606" spans="1:12" x14ac:dyDescent="0.25">
      <c r="A606" s="13">
        <v>85</v>
      </c>
      <c r="B606" s="93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87">
        <v>101</v>
      </c>
      <c r="G606" s="13">
        <v>67</v>
      </c>
      <c r="H606" s="88">
        <v>198</v>
      </c>
      <c r="I606" s="13">
        <v>996</v>
      </c>
      <c r="J606" s="13">
        <v>997</v>
      </c>
      <c r="K606" s="13">
        <v>124</v>
      </c>
      <c r="L606" s="15">
        <f t="shared" si="19"/>
        <v>45.396188565697095</v>
      </c>
    </row>
    <row r="607" spans="1:12" x14ac:dyDescent="0.25">
      <c r="A607" s="13">
        <v>86</v>
      </c>
      <c r="B607" s="93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87">
        <v>200</v>
      </c>
      <c r="G607" s="13">
        <v>120</v>
      </c>
      <c r="H607" s="88">
        <v>464</v>
      </c>
      <c r="I607" s="13">
        <v>1063</v>
      </c>
      <c r="J607" s="13">
        <v>1025</v>
      </c>
      <c r="K607" s="13">
        <v>167</v>
      </c>
      <c r="L607" s="15">
        <f t="shared" si="19"/>
        <v>59.46829268292683</v>
      </c>
    </row>
    <row r="608" spans="1:12" x14ac:dyDescent="0.25">
      <c r="A608" s="13">
        <v>1</v>
      </c>
      <c r="B608" s="93" t="str">
        <f t="shared" si="18"/>
        <v>2015Praha 1</v>
      </c>
      <c r="C608" s="13">
        <v>2015</v>
      </c>
      <c r="D608" s="14" t="s">
        <v>2</v>
      </c>
      <c r="E608" s="14" t="s">
        <v>3</v>
      </c>
      <c r="F608" s="87">
        <v>183</v>
      </c>
      <c r="G608" s="13">
        <v>70</v>
      </c>
      <c r="H608" s="88">
        <v>462</v>
      </c>
      <c r="I608" s="13">
        <v>1468</v>
      </c>
      <c r="J608" s="13">
        <v>1530</v>
      </c>
      <c r="K608" s="13">
        <v>146</v>
      </c>
      <c r="L608" s="15">
        <f t="shared" si="19"/>
        <v>34.830065359477125</v>
      </c>
    </row>
    <row r="609" spans="1:12" x14ac:dyDescent="0.25">
      <c r="A609" s="13">
        <v>2</v>
      </c>
      <c r="B609" s="93" t="str">
        <f t="shared" si="18"/>
        <v>2015Praha 2</v>
      </c>
      <c r="C609" s="13">
        <v>2015</v>
      </c>
      <c r="D609" s="14" t="s">
        <v>4</v>
      </c>
      <c r="E609" s="14" t="s">
        <v>3</v>
      </c>
      <c r="F609" s="87">
        <v>165</v>
      </c>
      <c r="G609" s="13">
        <v>90</v>
      </c>
      <c r="H609" s="88">
        <v>325</v>
      </c>
      <c r="I609" s="13">
        <v>2502</v>
      </c>
      <c r="J609" s="13">
        <v>2524</v>
      </c>
      <c r="K609" s="13">
        <v>229</v>
      </c>
      <c r="L609" s="15">
        <f t="shared" si="19"/>
        <v>33.116085578446913</v>
      </c>
    </row>
    <row r="610" spans="1:12" x14ac:dyDescent="0.25">
      <c r="A610" s="13">
        <v>3</v>
      </c>
      <c r="B610" s="93" t="str">
        <f t="shared" si="18"/>
        <v>2015Praha 3</v>
      </c>
      <c r="C610" s="13">
        <v>2015</v>
      </c>
      <c r="D610" s="14" t="s">
        <v>5</v>
      </c>
      <c r="E610" s="14" t="s">
        <v>3</v>
      </c>
      <c r="F610" s="87">
        <v>128</v>
      </c>
      <c r="G610" s="13">
        <v>99</v>
      </c>
      <c r="H610" s="88">
        <v>238</v>
      </c>
      <c r="I610" s="13">
        <v>496</v>
      </c>
      <c r="J610" s="13">
        <v>508</v>
      </c>
      <c r="K610" s="13">
        <v>66</v>
      </c>
      <c r="L610" s="15">
        <f t="shared" si="19"/>
        <v>47.421259842519682</v>
      </c>
    </row>
    <row r="611" spans="1:12" x14ac:dyDescent="0.25">
      <c r="A611" s="13">
        <v>4</v>
      </c>
      <c r="B611" s="93" t="str">
        <f t="shared" si="18"/>
        <v>2015Praha 4</v>
      </c>
      <c r="C611" s="13">
        <v>2015</v>
      </c>
      <c r="D611" s="14" t="s">
        <v>6</v>
      </c>
      <c r="E611" s="14" t="s">
        <v>3</v>
      </c>
      <c r="F611" s="87">
        <v>174</v>
      </c>
      <c r="G611" s="13">
        <v>90</v>
      </c>
      <c r="H611" s="88">
        <v>399</v>
      </c>
      <c r="I611" s="13">
        <v>1718</v>
      </c>
      <c r="J611" s="13">
        <v>1752</v>
      </c>
      <c r="K611" s="13">
        <v>220</v>
      </c>
      <c r="L611" s="15">
        <f t="shared" si="19"/>
        <v>45.833333333333329</v>
      </c>
    </row>
    <row r="612" spans="1:12" x14ac:dyDescent="0.25">
      <c r="A612" s="13">
        <v>5</v>
      </c>
      <c r="B612" s="93" t="str">
        <f t="shared" si="18"/>
        <v>2015Praha 5</v>
      </c>
      <c r="C612" s="13">
        <v>2015</v>
      </c>
      <c r="D612" s="14" t="s">
        <v>7</v>
      </c>
      <c r="E612" s="14" t="s">
        <v>3</v>
      </c>
      <c r="F612" s="87">
        <v>123</v>
      </c>
      <c r="G612" s="13">
        <v>78</v>
      </c>
      <c r="H612" s="88">
        <v>266</v>
      </c>
      <c r="I612" s="13">
        <v>1148</v>
      </c>
      <c r="J612" s="13">
        <v>1193</v>
      </c>
      <c r="K612" s="13">
        <v>111</v>
      </c>
      <c r="L612" s="15">
        <f t="shared" si="19"/>
        <v>33.960603520536466</v>
      </c>
    </row>
    <row r="613" spans="1:12" x14ac:dyDescent="0.25">
      <c r="A613" s="13">
        <v>6</v>
      </c>
      <c r="B613" s="93" t="str">
        <f t="shared" si="18"/>
        <v>2015Praha 6</v>
      </c>
      <c r="C613" s="13">
        <v>2015</v>
      </c>
      <c r="D613" s="14" t="s">
        <v>8</v>
      </c>
      <c r="E613" s="14" t="s">
        <v>3</v>
      </c>
      <c r="F613" s="87">
        <v>274</v>
      </c>
      <c r="G613" s="13">
        <v>119</v>
      </c>
      <c r="H613" s="88">
        <v>596</v>
      </c>
      <c r="I613" s="13">
        <v>778</v>
      </c>
      <c r="J613" s="13">
        <v>841</v>
      </c>
      <c r="K613" s="13">
        <v>178</v>
      </c>
      <c r="L613" s="15">
        <f t="shared" si="19"/>
        <v>77.253269916765746</v>
      </c>
    </row>
    <row r="614" spans="1:12" x14ac:dyDescent="0.25">
      <c r="A614" s="13">
        <v>7</v>
      </c>
      <c r="B614" s="93" t="str">
        <f t="shared" si="18"/>
        <v>2015Praha 7</v>
      </c>
      <c r="C614" s="13">
        <v>2015</v>
      </c>
      <c r="D614" s="14" t="s">
        <v>9</v>
      </c>
      <c r="E614" s="14" t="s">
        <v>3</v>
      </c>
      <c r="F614" s="87">
        <v>212</v>
      </c>
      <c r="G614" s="13">
        <v>84</v>
      </c>
      <c r="H614" s="88">
        <v>391</v>
      </c>
      <c r="I614" s="13">
        <v>535</v>
      </c>
      <c r="J614" s="13">
        <v>535</v>
      </c>
      <c r="K614" s="13">
        <v>51</v>
      </c>
      <c r="L614" s="15">
        <f t="shared" si="19"/>
        <v>34.794392523364486</v>
      </c>
    </row>
    <row r="615" spans="1:12" x14ac:dyDescent="0.25">
      <c r="A615" s="13">
        <v>8</v>
      </c>
      <c r="B615" s="93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87">
        <v>145</v>
      </c>
      <c r="G615" s="13">
        <v>96</v>
      </c>
      <c r="H615" s="88">
        <v>297</v>
      </c>
      <c r="I615" s="13">
        <v>747</v>
      </c>
      <c r="J615" s="13">
        <v>744</v>
      </c>
      <c r="K615" s="13">
        <v>118</v>
      </c>
      <c r="L615" s="15">
        <f t="shared" si="19"/>
        <v>57.88978494623656</v>
      </c>
    </row>
    <row r="616" spans="1:12" x14ac:dyDescent="0.25">
      <c r="A616" s="13">
        <v>9</v>
      </c>
      <c r="B616" s="93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87">
        <v>105</v>
      </c>
      <c r="G616" s="13">
        <v>69</v>
      </c>
      <c r="H616" s="88">
        <v>212</v>
      </c>
      <c r="I616" s="13">
        <v>1079</v>
      </c>
      <c r="J616" s="13">
        <v>1072</v>
      </c>
      <c r="K616" s="13">
        <v>114</v>
      </c>
      <c r="L616" s="15">
        <f t="shared" si="19"/>
        <v>38.815298507462686</v>
      </c>
    </row>
    <row r="617" spans="1:12" x14ac:dyDescent="0.25">
      <c r="A617" s="13">
        <v>10</v>
      </c>
      <c r="B617" s="93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87">
        <v>149</v>
      </c>
      <c r="G617" s="13">
        <v>98</v>
      </c>
      <c r="H617" s="88">
        <v>335</v>
      </c>
      <c r="I617" s="13">
        <v>1177</v>
      </c>
      <c r="J617" s="13">
        <v>1208</v>
      </c>
      <c r="K617" s="13">
        <v>150</v>
      </c>
      <c r="L617" s="15">
        <f t="shared" si="19"/>
        <v>45.322847682119203</v>
      </c>
    </row>
    <row r="618" spans="1:12" x14ac:dyDescent="0.25">
      <c r="A618" s="13">
        <v>11</v>
      </c>
      <c r="B618" s="93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87">
        <v>99</v>
      </c>
      <c r="G618" s="13">
        <v>54</v>
      </c>
      <c r="H618" s="88">
        <v>180</v>
      </c>
      <c r="I618" s="13">
        <v>632</v>
      </c>
      <c r="J618" s="13">
        <v>629</v>
      </c>
      <c r="K618" s="13">
        <v>55</v>
      </c>
      <c r="L618" s="15">
        <f t="shared" si="19"/>
        <v>31.915739268680447</v>
      </c>
    </row>
    <row r="619" spans="1:12" x14ac:dyDescent="0.25">
      <c r="A619" s="13">
        <v>12</v>
      </c>
      <c r="B619" s="93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87">
        <v>139</v>
      </c>
      <c r="G619" s="13">
        <v>78</v>
      </c>
      <c r="H619" s="88">
        <v>372</v>
      </c>
      <c r="I619" s="13">
        <v>544</v>
      </c>
      <c r="J619" s="13">
        <v>563</v>
      </c>
      <c r="K619" s="13">
        <v>33</v>
      </c>
      <c r="L619" s="15">
        <f t="shared" si="19"/>
        <v>21.394316163410302</v>
      </c>
    </row>
    <row r="620" spans="1:12" x14ac:dyDescent="0.25">
      <c r="A620" s="13">
        <v>13</v>
      </c>
      <c r="B620" s="93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87">
        <v>113</v>
      </c>
      <c r="G620" s="13">
        <v>69</v>
      </c>
      <c r="H620" s="88">
        <v>262</v>
      </c>
      <c r="I620" s="13">
        <v>1227</v>
      </c>
      <c r="J620" s="13">
        <v>1240</v>
      </c>
      <c r="K620" s="13">
        <v>116</v>
      </c>
      <c r="L620" s="15">
        <f t="shared" si="19"/>
        <v>34.145161290322584</v>
      </c>
    </row>
    <row r="621" spans="1:12" x14ac:dyDescent="0.25">
      <c r="A621" s="13">
        <v>14</v>
      </c>
      <c r="B621" s="93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87">
        <v>143</v>
      </c>
      <c r="G621" s="13">
        <v>82</v>
      </c>
      <c r="H621" s="88">
        <v>318</v>
      </c>
      <c r="I621" s="13">
        <v>999</v>
      </c>
      <c r="J621" s="13">
        <v>1024</v>
      </c>
      <c r="K621" s="13">
        <v>83</v>
      </c>
      <c r="L621" s="15">
        <f t="shared" si="19"/>
        <v>29.5849609375</v>
      </c>
    </row>
    <row r="622" spans="1:12" x14ac:dyDescent="0.25">
      <c r="A622" s="13">
        <v>15</v>
      </c>
      <c r="B622" s="93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87">
        <v>84</v>
      </c>
      <c r="G622" s="13">
        <v>41</v>
      </c>
      <c r="H622" s="88">
        <v>239</v>
      </c>
      <c r="I622" s="13">
        <v>378</v>
      </c>
      <c r="J622" s="13">
        <v>378</v>
      </c>
      <c r="K622" s="13">
        <v>12</v>
      </c>
      <c r="L622" s="15">
        <f t="shared" si="19"/>
        <v>11.587301587301587</v>
      </c>
    </row>
    <row r="623" spans="1:12" x14ac:dyDescent="0.25">
      <c r="A623" s="13">
        <v>16</v>
      </c>
      <c r="B623" s="93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87">
        <v>149</v>
      </c>
      <c r="G623" s="13">
        <v>83</v>
      </c>
      <c r="H623" s="88">
        <v>324</v>
      </c>
      <c r="I623" s="13">
        <v>885</v>
      </c>
      <c r="J623" s="13">
        <v>879</v>
      </c>
      <c r="K623" s="13">
        <v>85</v>
      </c>
      <c r="L623" s="15">
        <f t="shared" si="19"/>
        <v>35.295790671217297</v>
      </c>
    </row>
    <row r="624" spans="1:12" x14ac:dyDescent="0.25">
      <c r="A624" s="13">
        <v>17</v>
      </c>
      <c r="B624" s="93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87">
        <v>64</v>
      </c>
      <c r="G624" s="13">
        <v>38</v>
      </c>
      <c r="H624" s="88">
        <v>161</v>
      </c>
      <c r="I624" s="13">
        <v>896</v>
      </c>
      <c r="J624" s="13">
        <v>873</v>
      </c>
      <c r="K624" s="13">
        <v>51</v>
      </c>
      <c r="L624" s="15">
        <f t="shared" si="19"/>
        <v>21.323024054982817</v>
      </c>
    </row>
    <row r="625" spans="1:12" x14ac:dyDescent="0.25">
      <c r="A625" s="13">
        <v>18</v>
      </c>
      <c r="B625" s="93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87">
        <v>109</v>
      </c>
      <c r="G625" s="13">
        <v>64</v>
      </c>
      <c r="H625" s="88">
        <v>296</v>
      </c>
      <c r="I625" s="13">
        <v>719</v>
      </c>
      <c r="J625" s="13">
        <v>752</v>
      </c>
      <c r="K625" s="13">
        <v>50</v>
      </c>
      <c r="L625" s="15">
        <f t="shared" si="19"/>
        <v>24.268617021276594</v>
      </c>
    </row>
    <row r="626" spans="1:12" x14ac:dyDescent="0.25">
      <c r="A626" s="13">
        <v>19</v>
      </c>
      <c r="B626" s="93" t="str">
        <f t="shared" si="18"/>
        <v>2015Praha-Východ</v>
      </c>
      <c r="C626" s="13">
        <v>2015</v>
      </c>
      <c r="D626" s="14" t="s">
        <v>133</v>
      </c>
      <c r="E626" s="14" t="s">
        <v>14</v>
      </c>
      <c r="F626" s="87">
        <v>111</v>
      </c>
      <c r="G626" s="13">
        <v>73</v>
      </c>
      <c r="H626" s="88">
        <v>229</v>
      </c>
      <c r="I626" s="13">
        <v>1254</v>
      </c>
      <c r="J626" s="13">
        <v>1241</v>
      </c>
      <c r="K626" s="13">
        <v>87</v>
      </c>
      <c r="L626" s="15">
        <f t="shared" si="19"/>
        <v>25.588235294117649</v>
      </c>
    </row>
    <row r="627" spans="1:12" x14ac:dyDescent="0.25">
      <c r="A627" s="13">
        <v>20</v>
      </c>
      <c r="B627" s="93" t="str">
        <f t="shared" si="18"/>
        <v>2015Praha-Západ</v>
      </c>
      <c r="C627" s="13">
        <v>2015</v>
      </c>
      <c r="D627" s="14" t="s">
        <v>134</v>
      </c>
      <c r="E627" s="14" t="s">
        <v>14</v>
      </c>
      <c r="F627" s="87">
        <v>242</v>
      </c>
      <c r="G627" s="13">
        <v>91</v>
      </c>
      <c r="H627" s="88">
        <v>652</v>
      </c>
      <c r="I627" s="13">
        <v>1075</v>
      </c>
      <c r="J627" s="13">
        <v>1131</v>
      </c>
      <c r="K627" s="13">
        <v>44</v>
      </c>
      <c r="L627" s="15">
        <f t="shared" si="19"/>
        <v>14.199823165340408</v>
      </c>
    </row>
    <row r="628" spans="1:12" x14ac:dyDescent="0.25">
      <c r="A628" s="13">
        <v>21</v>
      </c>
      <c r="B628" s="93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87">
        <v>161</v>
      </c>
      <c r="G628" s="13">
        <v>94</v>
      </c>
      <c r="H628" s="88">
        <v>370</v>
      </c>
      <c r="I628" s="13">
        <v>935</v>
      </c>
      <c r="J628" s="13">
        <v>942</v>
      </c>
      <c r="K628" s="13">
        <v>63</v>
      </c>
      <c r="L628" s="15">
        <f t="shared" si="19"/>
        <v>24.410828025477706</v>
      </c>
    </row>
    <row r="629" spans="1:12" x14ac:dyDescent="0.25">
      <c r="A629" s="13">
        <v>22</v>
      </c>
      <c r="B629" s="93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87">
        <v>151</v>
      </c>
      <c r="G629" s="13">
        <v>55</v>
      </c>
      <c r="H629" s="88">
        <v>440</v>
      </c>
      <c r="I629" s="13">
        <v>339</v>
      </c>
      <c r="J629" s="13">
        <v>334</v>
      </c>
      <c r="K629" s="13">
        <v>24</v>
      </c>
      <c r="L629" s="15">
        <f t="shared" si="19"/>
        <v>26.227544910179638</v>
      </c>
    </row>
    <row r="630" spans="1:12" x14ac:dyDescent="0.25">
      <c r="A630" s="13">
        <v>23</v>
      </c>
      <c r="B630" s="93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87">
        <v>192</v>
      </c>
      <c r="G630" s="13">
        <v>130</v>
      </c>
      <c r="H630" s="88">
        <v>364</v>
      </c>
      <c r="I630" s="13">
        <v>2092</v>
      </c>
      <c r="J630" s="13">
        <v>2099</v>
      </c>
      <c r="K630" s="13">
        <v>343</v>
      </c>
      <c r="L630" s="15">
        <f t="shared" si="19"/>
        <v>59.645069080514531</v>
      </c>
    </row>
    <row r="631" spans="1:12" x14ac:dyDescent="0.25">
      <c r="A631" s="13">
        <v>24</v>
      </c>
      <c r="B631" s="93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87">
        <v>107</v>
      </c>
      <c r="G631" s="13">
        <v>74</v>
      </c>
      <c r="H631" s="88">
        <v>260</v>
      </c>
      <c r="I631" s="13">
        <v>527</v>
      </c>
      <c r="J631" s="13">
        <v>564</v>
      </c>
      <c r="K631" s="13">
        <v>50</v>
      </c>
      <c r="L631" s="15">
        <f t="shared" si="19"/>
        <v>32.358156028368796</v>
      </c>
    </row>
    <row r="632" spans="1:12" x14ac:dyDescent="0.25">
      <c r="A632" s="13">
        <v>25</v>
      </c>
      <c r="B632" s="93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87">
        <v>127</v>
      </c>
      <c r="G632" s="13">
        <v>79</v>
      </c>
      <c r="H632" s="88">
        <v>273</v>
      </c>
      <c r="I632" s="13">
        <v>671</v>
      </c>
      <c r="J632" s="13">
        <v>700</v>
      </c>
      <c r="K632" s="13">
        <v>57</v>
      </c>
      <c r="L632" s="15">
        <f t="shared" si="19"/>
        <v>29.721428571428572</v>
      </c>
    </row>
    <row r="633" spans="1:12" x14ac:dyDescent="0.25">
      <c r="A633" s="13">
        <v>26</v>
      </c>
      <c r="B633" s="93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87">
        <v>104</v>
      </c>
      <c r="G633" s="13">
        <v>59</v>
      </c>
      <c r="H633" s="88">
        <v>224</v>
      </c>
      <c r="I633" s="13">
        <v>436</v>
      </c>
      <c r="J633" s="13">
        <v>439</v>
      </c>
      <c r="K633" s="13">
        <v>40</v>
      </c>
      <c r="L633" s="15">
        <f t="shared" si="19"/>
        <v>33.257403189066061</v>
      </c>
    </row>
    <row r="634" spans="1:12" x14ac:dyDescent="0.25">
      <c r="A634" s="13">
        <v>27</v>
      </c>
      <c r="B634" s="93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87">
        <v>191</v>
      </c>
      <c r="G634" s="13">
        <v>98</v>
      </c>
      <c r="H634" s="88">
        <v>548</v>
      </c>
      <c r="I634" s="13">
        <v>569</v>
      </c>
      <c r="J634" s="13">
        <v>554</v>
      </c>
      <c r="K634" s="13">
        <v>75</v>
      </c>
      <c r="L634" s="15">
        <f t="shared" si="19"/>
        <v>49.413357400722028</v>
      </c>
    </row>
    <row r="635" spans="1:12" x14ac:dyDescent="0.25">
      <c r="A635" s="13">
        <v>28</v>
      </c>
      <c r="B635" s="93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87">
        <v>118</v>
      </c>
      <c r="G635" s="13">
        <v>74</v>
      </c>
      <c r="H635" s="88">
        <v>283</v>
      </c>
      <c r="I635" s="13">
        <v>473</v>
      </c>
      <c r="J635" s="13">
        <v>492</v>
      </c>
      <c r="K635" s="13">
        <v>53</v>
      </c>
      <c r="L635" s="15">
        <f t="shared" si="19"/>
        <v>39.319105691056912</v>
      </c>
    </row>
    <row r="636" spans="1:12" x14ac:dyDescent="0.25">
      <c r="A636" s="13">
        <v>29</v>
      </c>
      <c r="B636" s="93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87">
        <v>120</v>
      </c>
      <c r="G636" s="13">
        <v>84</v>
      </c>
      <c r="H636" s="88">
        <v>250</v>
      </c>
      <c r="I636" s="13">
        <v>623</v>
      </c>
      <c r="J636" s="13">
        <v>627</v>
      </c>
      <c r="K636" s="13">
        <v>62</v>
      </c>
      <c r="L636" s="15">
        <f t="shared" si="19"/>
        <v>36.092503987240825</v>
      </c>
    </row>
    <row r="637" spans="1:12" x14ac:dyDescent="0.25">
      <c r="A637" s="13">
        <v>30</v>
      </c>
      <c r="B637" s="93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87">
        <v>146</v>
      </c>
      <c r="G637" s="13">
        <v>97</v>
      </c>
      <c r="H637" s="88">
        <v>294</v>
      </c>
      <c r="I637" s="13">
        <v>644</v>
      </c>
      <c r="J637" s="13">
        <v>667</v>
      </c>
      <c r="K637" s="13">
        <v>85</v>
      </c>
      <c r="L637" s="15">
        <f t="shared" si="19"/>
        <v>46.514242878560722</v>
      </c>
    </row>
    <row r="638" spans="1:12" x14ac:dyDescent="0.25">
      <c r="A638" s="13">
        <v>31</v>
      </c>
      <c r="B638" s="93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87">
        <v>192</v>
      </c>
      <c r="G638" s="13">
        <v>71</v>
      </c>
      <c r="H638" s="88">
        <v>387</v>
      </c>
      <c r="I638" s="13">
        <v>509</v>
      </c>
      <c r="J638" s="13">
        <v>486</v>
      </c>
      <c r="K638" s="13">
        <v>65</v>
      </c>
      <c r="L638" s="15">
        <f t="shared" si="19"/>
        <v>48.81687242798354</v>
      </c>
    </row>
    <row r="639" spans="1:12" x14ac:dyDescent="0.25">
      <c r="A639" s="13">
        <v>32</v>
      </c>
      <c r="B639" s="93" t="str">
        <f t="shared" si="18"/>
        <v>2015Cheb</v>
      </c>
      <c r="C639" s="13">
        <v>2015</v>
      </c>
      <c r="D639" s="14" t="s">
        <v>35</v>
      </c>
      <c r="E639" s="14" t="s">
        <v>34</v>
      </c>
      <c r="F639" s="87">
        <v>291</v>
      </c>
      <c r="G639" s="13">
        <v>138</v>
      </c>
      <c r="H639" s="88">
        <v>749</v>
      </c>
      <c r="I639" s="13">
        <v>1040</v>
      </c>
      <c r="J639" s="13">
        <v>1020</v>
      </c>
      <c r="K639" s="13">
        <v>286</v>
      </c>
      <c r="L639" s="15">
        <f t="shared" si="19"/>
        <v>102.34313725490196</v>
      </c>
    </row>
    <row r="640" spans="1:12" x14ac:dyDescent="0.25">
      <c r="A640" s="13">
        <v>33</v>
      </c>
      <c r="B640" s="93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87">
        <v>231</v>
      </c>
      <c r="G640" s="13">
        <v>108</v>
      </c>
      <c r="H640" s="88">
        <v>489</v>
      </c>
      <c r="I640" s="13">
        <v>1282</v>
      </c>
      <c r="J640" s="13">
        <v>1281</v>
      </c>
      <c r="K640" s="13">
        <v>267</v>
      </c>
      <c r="L640" s="15">
        <f t="shared" si="19"/>
        <v>76.077283372365343</v>
      </c>
    </row>
    <row r="641" spans="1:12" x14ac:dyDescent="0.25">
      <c r="A641" s="13">
        <v>34</v>
      </c>
      <c r="B641" s="93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87">
        <v>123</v>
      </c>
      <c r="G641" s="13">
        <v>70</v>
      </c>
      <c r="H641" s="88">
        <v>284</v>
      </c>
      <c r="I641" s="13">
        <v>572</v>
      </c>
      <c r="J641" s="13">
        <v>569</v>
      </c>
      <c r="K641" s="13">
        <v>83</v>
      </c>
      <c r="L641" s="15">
        <f t="shared" si="19"/>
        <v>53.242530755711776</v>
      </c>
    </row>
    <row r="642" spans="1:12" x14ac:dyDescent="0.25">
      <c r="A642" s="13">
        <v>35</v>
      </c>
      <c r="B642" s="93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87">
        <v>172</v>
      </c>
      <c r="G642" s="13">
        <v>92</v>
      </c>
      <c r="H642" s="88">
        <v>366</v>
      </c>
      <c r="I642" s="13">
        <v>407</v>
      </c>
      <c r="J642" s="13">
        <v>410</v>
      </c>
      <c r="K642" s="13">
        <v>51</v>
      </c>
      <c r="L642" s="15">
        <f t="shared" si="19"/>
        <v>45.40243902439024</v>
      </c>
    </row>
    <row r="643" spans="1:12" x14ac:dyDescent="0.25">
      <c r="A643" s="13">
        <v>36</v>
      </c>
      <c r="B643" s="93" t="str">
        <f t="shared" si="18"/>
        <v>2015Plzeň-Město</v>
      </c>
      <c r="C643" s="13">
        <v>2015</v>
      </c>
      <c r="D643" s="14" t="s">
        <v>135</v>
      </c>
      <c r="E643" s="14" t="s">
        <v>34</v>
      </c>
      <c r="F643" s="87">
        <v>212</v>
      </c>
      <c r="G643" s="13">
        <v>112</v>
      </c>
      <c r="H643" s="88">
        <v>462</v>
      </c>
      <c r="I643" s="13">
        <v>1681</v>
      </c>
      <c r="J643" s="13">
        <v>1712</v>
      </c>
      <c r="K643" s="13">
        <v>345</v>
      </c>
      <c r="L643" s="15">
        <f t="shared" si="19"/>
        <v>73.554322429906549</v>
      </c>
    </row>
    <row r="644" spans="1:12" x14ac:dyDescent="0.25">
      <c r="A644" s="13">
        <v>37</v>
      </c>
      <c r="B644" s="93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87">
        <v>321</v>
      </c>
      <c r="G644" s="13">
        <v>184</v>
      </c>
      <c r="H644" s="88">
        <v>762</v>
      </c>
      <c r="I644" s="13">
        <v>499</v>
      </c>
      <c r="J644" s="13">
        <v>509</v>
      </c>
      <c r="K644" s="13">
        <v>105</v>
      </c>
      <c r="L644" s="15">
        <f t="shared" si="19"/>
        <v>75.29469548133595</v>
      </c>
    </row>
    <row r="645" spans="1:12" x14ac:dyDescent="0.25">
      <c r="A645" s="13">
        <v>38</v>
      </c>
      <c r="B645" s="93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87">
        <v>160</v>
      </c>
      <c r="G645" s="13">
        <v>105</v>
      </c>
      <c r="H645" s="88">
        <v>352</v>
      </c>
      <c r="I645" s="13">
        <v>388</v>
      </c>
      <c r="J645" s="13">
        <v>404</v>
      </c>
      <c r="K645" s="13">
        <v>71</v>
      </c>
      <c r="L645" s="15">
        <f t="shared" si="19"/>
        <v>64.146039603960389</v>
      </c>
    </row>
    <row r="646" spans="1:12" x14ac:dyDescent="0.25">
      <c r="A646" s="13">
        <v>39</v>
      </c>
      <c r="B646" s="93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87">
        <v>175</v>
      </c>
      <c r="G646" s="13">
        <v>99</v>
      </c>
      <c r="H646" s="88">
        <v>392</v>
      </c>
      <c r="I646" s="13">
        <v>952</v>
      </c>
      <c r="J646" s="13">
        <v>957</v>
      </c>
      <c r="K646" s="13">
        <v>161</v>
      </c>
      <c r="L646" s="15">
        <f t="shared" si="19"/>
        <v>61.405433646812959</v>
      </c>
    </row>
    <row r="647" spans="1:12" x14ac:dyDescent="0.25">
      <c r="A647" s="13">
        <v>40</v>
      </c>
      <c r="B647" s="93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87">
        <v>292</v>
      </c>
      <c r="G647" s="13">
        <v>93</v>
      </c>
      <c r="H647" s="88">
        <v>1021</v>
      </c>
      <c r="I647" s="13">
        <v>465</v>
      </c>
      <c r="J647" s="13">
        <v>479</v>
      </c>
      <c r="K647" s="13">
        <v>88</v>
      </c>
      <c r="L647" s="15">
        <f t="shared" ref="L647:L710" si="21">K647/J647*365</f>
        <v>67.05636743215031</v>
      </c>
    </row>
    <row r="648" spans="1:12" x14ac:dyDescent="0.25">
      <c r="A648" s="13">
        <v>41</v>
      </c>
      <c r="B648" s="93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87">
        <v>400</v>
      </c>
      <c r="G648" s="13">
        <v>292</v>
      </c>
      <c r="H648" s="88">
        <v>794</v>
      </c>
      <c r="I648" s="13">
        <v>1373</v>
      </c>
      <c r="J648" s="13">
        <v>1331</v>
      </c>
      <c r="K648" s="13">
        <v>719</v>
      </c>
      <c r="L648" s="15">
        <f t="shared" si="21"/>
        <v>197.17129977460556</v>
      </c>
    </row>
    <row r="649" spans="1:12" x14ac:dyDescent="0.25">
      <c r="A649" s="13">
        <v>42</v>
      </c>
      <c r="B649" s="93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87">
        <v>518</v>
      </c>
      <c r="G649" s="13">
        <v>350</v>
      </c>
      <c r="H649" s="88">
        <v>1198</v>
      </c>
      <c r="I649" s="13">
        <v>1786</v>
      </c>
      <c r="J649" s="13">
        <v>1851</v>
      </c>
      <c r="K649" s="13">
        <v>1178</v>
      </c>
      <c r="L649" s="15">
        <f t="shared" si="21"/>
        <v>232.29065370070234</v>
      </c>
    </row>
    <row r="650" spans="1:12" x14ac:dyDescent="0.25">
      <c r="A650" s="13">
        <v>43</v>
      </c>
      <c r="B650" s="93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87">
        <v>507</v>
      </c>
      <c r="G650" s="13">
        <v>336</v>
      </c>
      <c r="H650" s="88">
        <v>1172</v>
      </c>
      <c r="I650" s="13">
        <v>1602</v>
      </c>
      <c r="J650" s="13">
        <v>1688</v>
      </c>
      <c r="K650" s="13">
        <v>760</v>
      </c>
      <c r="L650" s="15">
        <f t="shared" si="21"/>
        <v>164.33649289099526</v>
      </c>
    </row>
    <row r="651" spans="1:12" x14ac:dyDescent="0.25">
      <c r="A651" s="13">
        <v>44</v>
      </c>
      <c r="B651" s="93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87">
        <v>387</v>
      </c>
      <c r="G651" s="13">
        <v>246</v>
      </c>
      <c r="H651" s="88">
        <v>960</v>
      </c>
      <c r="I651" s="13">
        <v>807</v>
      </c>
      <c r="J651" s="13">
        <v>875</v>
      </c>
      <c r="K651" s="13">
        <v>409</v>
      </c>
      <c r="L651" s="15">
        <f t="shared" si="21"/>
        <v>170.61142857142858</v>
      </c>
    </row>
    <row r="652" spans="1:12" x14ac:dyDescent="0.25">
      <c r="A652" s="13">
        <v>45</v>
      </c>
      <c r="B652" s="93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87">
        <v>382</v>
      </c>
      <c r="G652" s="13">
        <v>246</v>
      </c>
      <c r="H652" s="88">
        <v>916</v>
      </c>
      <c r="I652" s="13">
        <v>1936</v>
      </c>
      <c r="J652" s="13">
        <v>1917</v>
      </c>
      <c r="K652" s="13">
        <v>705</v>
      </c>
      <c r="L652" s="15">
        <f t="shared" si="21"/>
        <v>134.23317683881064</v>
      </c>
    </row>
    <row r="653" spans="1:12" x14ac:dyDescent="0.25">
      <c r="A653" s="13">
        <v>46</v>
      </c>
      <c r="B653" s="93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87">
        <v>292</v>
      </c>
      <c r="G653" s="13">
        <v>151</v>
      </c>
      <c r="H653" s="88">
        <v>726</v>
      </c>
      <c r="I653" s="13">
        <v>1078</v>
      </c>
      <c r="J653" s="13">
        <v>1081</v>
      </c>
      <c r="K653" s="13">
        <v>335</v>
      </c>
      <c r="L653" s="15">
        <f t="shared" si="21"/>
        <v>113.11285846438481</v>
      </c>
    </row>
    <row r="654" spans="1:12" x14ac:dyDescent="0.25">
      <c r="A654" s="13">
        <v>47</v>
      </c>
      <c r="B654" s="93" t="str">
        <f t="shared" si="20"/>
        <v>2015Louny</v>
      </c>
      <c r="C654" s="13">
        <v>2015</v>
      </c>
      <c r="D654" s="14" t="s">
        <v>50</v>
      </c>
      <c r="E654" s="14" t="s">
        <v>44</v>
      </c>
      <c r="F654" s="87">
        <v>205</v>
      </c>
      <c r="G654" s="13">
        <v>90</v>
      </c>
      <c r="H654" s="88">
        <v>378</v>
      </c>
      <c r="I654" s="13">
        <v>682</v>
      </c>
      <c r="J654" s="13">
        <v>707</v>
      </c>
      <c r="K654" s="13">
        <v>126</v>
      </c>
      <c r="L654" s="15">
        <f t="shared" si="21"/>
        <v>65.049504950495049</v>
      </c>
    </row>
    <row r="655" spans="1:12" x14ac:dyDescent="0.25">
      <c r="A655" s="13">
        <v>48</v>
      </c>
      <c r="B655" s="93" t="str">
        <f t="shared" si="20"/>
        <v>2015Most</v>
      </c>
      <c r="C655" s="13">
        <v>2015</v>
      </c>
      <c r="D655" s="14" t="s">
        <v>51</v>
      </c>
      <c r="E655" s="14" t="s">
        <v>44</v>
      </c>
      <c r="F655" s="87">
        <v>221</v>
      </c>
      <c r="G655" s="13">
        <v>107</v>
      </c>
      <c r="H655" s="88">
        <v>503</v>
      </c>
      <c r="I655" s="13">
        <v>1492</v>
      </c>
      <c r="J655" s="13">
        <v>1583</v>
      </c>
      <c r="K655" s="13">
        <v>351</v>
      </c>
      <c r="L655" s="15">
        <f t="shared" si="21"/>
        <v>80.931775110549594</v>
      </c>
    </row>
    <row r="656" spans="1:12" x14ac:dyDescent="0.25">
      <c r="A656" s="13">
        <v>49</v>
      </c>
      <c r="B656" s="93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87">
        <v>141</v>
      </c>
      <c r="G656" s="13">
        <v>65</v>
      </c>
      <c r="H656" s="88">
        <v>309</v>
      </c>
      <c r="I656" s="13">
        <v>1687</v>
      </c>
      <c r="J656" s="13">
        <v>1788</v>
      </c>
      <c r="K656" s="13">
        <v>159</v>
      </c>
      <c r="L656" s="15">
        <f t="shared" si="21"/>
        <v>32.458053691275168</v>
      </c>
    </row>
    <row r="657" spans="1:12" x14ac:dyDescent="0.25">
      <c r="A657" s="13">
        <v>50</v>
      </c>
      <c r="B657" s="93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87">
        <v>520</v>
      </c>
      <c r="G657" s="13">
        <v>399</v>
      </c>
      <c r="H657" s="88">
        <v>1134</v>
      </c>
      <c r="I657" s="13">
        <v>2104</v>
      </c>
      <c r="J657" s="13">
        <v>2418</v>
      </c>
      <c r="K657" s="13">
        <v>1140</v>
      </c>
      <c r="L657" s="15">
        <f t="shared" si="21"/>
        <v>172.08436724565757</v>
      </c>
    </row>
    <row r="658" spans="1:12" x14ac:dyDescent="0.25">
      <c r="A658" s="13">
        <v>51</v>
      </c>
      <c r="B658" s="93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87">
        <v>145</v>
      </c>
      <c r="G658" s="13">
        <v>62</v>
      </c>
      <c r="H658" s="88">
        <v>335</v>
      </c>
      <c r="I658" s="13">
        <v>515</v>
      </c>
      <c r="J658" s="13">
        <v>537</v>
      </c>
      <c r="K658" s="13">
        <v>39</v>
      </c>
      <c r="L658" s="15">
        <f t="shared" si="21"/>
        <v>26.508379888268159</v>
      </c>
    </row>
    <row r="659" spans="1:12" x14ac:dyDescent="0.25">
      <c r="A659" s="13">
        <v>52</v>
      </c>
      <c r="B659" s="93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87">
        <v>131</v>
      </c>
      <c r="G659" s="13">
        <v>75</v>
      </c>
      <c r="H659" s="88">
        <v>318</v>
      </c>
      <c r="I659" s="13">
        <v>1044</v>
      </c>
      <c r="J659" s="13">
        <v>1092</v>
      </c>
      <c r="K659" s="13">
        <v>99</v>
      </c>
      <c r="L659" s="15">
        <f t="shared" si="21"/>
        <v>33.090659340659343</v>
      </c>
    </row>
    <row r="660" spans="1:12" x14ac:dyDescent="0.25">
      <c r="A660" s="13">
        <v>53</v>
      </c>
      <c r="B660" s="93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87">
        <v>94</v>
      </c>
      <c r="G660" s="13">
        <v>55</v>
      </c>
      <c r="H660" s="88">
        <v>213</v>
      </c>
      <c r="I660" s="13">
        <v>525</v>
      </c>
      <c r="J660" s="13">
        <v>538</v>
      </c>
      <c r="K660" s="13">
        <v>25</v>
      </c>
      <c r="L660" s="15">
        <f t="shared" si="21"/>
        <v>16.960966542750928</v>
      </c>
    </row>
    <row r="661" spans="1:12" x14ac:dyDescent="0.25">
      <c r="A661" s="13">
        <v>54</v>
      </c>
      <c r="B661" s="93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87">
        <v>151</v>
      </c>
      <c r="G661" s="13">
        <v>64</v>
      </c>
      <c r="H661" s="88">
        <v>394</v>
      </c>
      <c r="I661" s="13">
        <v>562</v>
      </c>
      <c r="J661" s="13">
        <v>545</v>
      </c>
      <c r="K661" s="13">
        <v>65</v>
      </c>
      <c r="L661" s="15">
        <f t="shared" si="21"/>
        <v>43.532110091743121</v>
      </c>
    </row>
    <row r="662" spans="1:12" x14ac:dyDescent="0.25">
      <c r="A662" s="13">
        <v>55</v>
      </c>
      <c r="B662" s="93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87">
        <v>127</v>
      </c>
      <c r="G662" s="13">
        <v>72</v>
      </c>
      <c r="H662" s="88">
        <v>265</v>
      </c>
      <c r="I662" s="13">
        <v>930</v>
      </c>
      <c r="J662" s="13">
        <v>953</v>
      </c>
      <c r="K662" s="13">
        <v>119</v>
      </c>
      <c r="L662" s="15">
        <f t="shared" si="21"/>
        <v>45.577124868835256</v>
      </c>
    </row>
    <row r="663" spans="1:12" x14ac:dyDescent="0.25">
      <c r="A663" s="13">
        <v>56</v>
      </c>
      <c r="B663" s="93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87">
        <v>149</v>
      </c>
      <c r="G663" s="13">
        <v>90</v>
      </c>
      <c r="H663" s="88">
        <v>339</v>
      </c>
      <c r="I663" s="13">
        <v>1088</v>
      </c>
      <c r="J663" s="13">
        <v>1117</v>
      </c>
      <c r="K663" s="13">
        <v>121</v>
      </c>
      <c r="L663" s="15">
        <f t="shared" si="21"/>
        <v>39.538943598925691</v>
      </c>
    </row>
    <row r="664" spans="1:12" x14ac:dyDescent="0.25">
      <c r="A664" s="13">
        <v>57</v>
      </c>
      <c r="B664" s="93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87">
        <v>175</v>
      </c>
      <c r="G664" s="13">
        <v>105</v>
      </c>
      <c r="H664" s="88">
        <v>435</v>
      </c>
      <c r="I664" s="13">
        <v>575</v>
      </c>
      <c r="J664" s="13">
        <v>531</v>
      </c>
      <c r="K664" s="13">
        <v>105</v>
      </c>
      <c r="L664" s="15">
        <f t="shared" si="21"/>
        <v>72.175141242937855</v>
      </c>
    </row>
    <row r="665" spans="1:12" x14ac:dyDescent="0.25">
      <c r="A665" s="13">
        <v>58</v>
      </c>
      <c r="B665" s="93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87">
        <v>83</v>
      </c>
      <c r="G665" s="13">
        <v>49</v>
      </c>
      <c r="H665" s="88">
        <v>170</v>
      </c>
      <c r="I665" s="13">
        <v>446</v>
      </c>
      <c r="J665" s="13">
        <v>423</v>
      </c>
      <c r="K665" s="13">
        <v>60</v>
      </c>
      <c r="L665" s="15">
        <f t="shared" si="21"/>
        <v>51.773049645390074</v>
      </c>
    </row>
    <row r="666" spans="1:12" x14ac:dyDescent="0.25">
      <c r="A666" s="13">
        <v>59</v>
      </c>
      <c r="B666" s="93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87">
        <v>87</v>
      </c>
      <c r="G666" s="13">
        <v>34</v>
      </c>
      <c r="H666" s="88">
        <v>175</v>
      </c>
      <c r="I666" s="13">
        <v>540</v>
      </c>
      <c r="J666" s="13">
        <v>539</v>
      </c>
      <c r="K666" s="13">
        <v>14</v>
      </c>
      <c r="L666" s="15">
        <f t="shared" si="21"/>
        <v>9.4805194805194812</v>
      </c>
    </row>
    <row r="667" spans="1:12" x14ac:dyDescent="0.25">
      <c r="A667" s="13">
        <v>60</v>
      </c>
      <c r="B667" s="93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87">
        <v>97</v>
      </c>
      <c r="G667" s="13">
        <v>55</v>
      </c>
      <c r="H667" s="88">
        <v>196</v>
      </c>
      <c r="I667" s="13">
        <v>903</v>
      </c>
      <c r="J667" s="13">
        <v>926</v>
      </c>
      <c r="K667" s="13">
        <v>113</v>
      </c>
      <c r="L667" s="15">
        <f t="shared" si="21"/>
        <v>44.541036717062632</v>
      </c>
    </row>
    <row r="668" spans="1:12" x14ac:dyDescent="0.25">
      <c r="A668" s="13">
        <v>61</v>
      </c>
      <c r="B668" s="93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87">
        <v>86</v>
      </c>
      <c r="G668" s="13">
        <v>50</v>
      </c>
      <c r="H668" s="88">
        <v>172</v>
      </c>
      <c r="I668" s="13">
        <v>640</v>
      </c>
      <c r="J668" s="13">
        <v>644</v>
      </c>
      <c r="K668" s="13">
        <v>44</v>
      </c>
      <c r="L668" s="15">
        <f t="shared" si="21"/>
        <v>24.937888198757765</v>
      </c>
    </row>
    <row r="669" spans="1:12" x14ac:dyDescent="0.25">
      <c r="A669" s="13">
        <v>62</v>
      </c>
      <c r="B669" s="93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87">
        <v>105</v>
      </c>
      <c r="G669" s="13">
        <v>78</v>
      </c>
      <c r="H669" s="88">
        <v>188</v>
      </c>
      <c r="I669" s="13">
        <v>699</v>
      </c>
      <c r="J669" s="13">
        <v>701</v>
      </c>
      <c r="K669" s="13">
        <v>80</v>
      </c>
      <c r="L669" s="15">
        <f t="shared" si="21"/>
        <v>41.654778887303856</v>
      </c>
    </row>
    <row r="670" spans="1:12" x14ac:dyDescent="0.25">
      <c r="A670" s="13">
        <v>63</v>
      </c>
      <c r="B670" s="93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87">
        <v>90</v>
      </c>
      <c r="G670" s="13">
        <v>63</v>
      </c>
      <c r="H670" s="88">
        <v>176</v>
      </c>
      <c r="I670" s="13">
        <v>3907</v>
      </c>
      <c r="J670" s="13">
        <v>3927</v>
      </c>
      <c r="K670" s="13">
        <v>382</v>
      </c>
      <c r="L670" s="15">
        <f t="shared" si="21"/>
        <v>35.505474917239624</v>
      </c>
    </row>
    <row r="671" spans="1:12" x14ac:dyDescent="0.25">
      <c r="A671" s="13">
        <v>64</v>
      </c>
      <c r="B671" s="93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87">
        <v>128</v>
      </c>
      <c r="G671" s="13">
        <v>80</v>
      </c>
      <c r="H671" s="88">
        <v>276</v>
      </c>
      <c r="I671" s="13">
        <v>862</v>
      </c>
      <c r="J671" s="13">
        <v>849</v>
      </c>
      <c r="K671" s="13">
        <v>149</v>
      </c>
      <c r="L671" s="15">
        <f t="shared" si="21"/>
        <v>64.057714958775023</v>
      </c>
    </row>
    <row r="672" spans="1:12" x14ac:dyDescent="0.25">
      <c r="A672" s="13">
        <v>65</v>
      </c>
      <c r="B672" s="93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87">
        <v>159</v>
      </c>
      <c r="G672" s="13">
        <v>92</v>
      </c>
      <c r="H672" s="88">
        <v>293</v>
      </c>
      <c r="I672" s="13">
        <v>867</v>
      </c>
      <c r="J672" s="13">
        <v>861</v>
      </c>
      <c r="K672" s="13">
        <v>118</v>
      </c>
      <c r="L672" s="15">
        <f t="shared" si="21"/>
        <v>50.023228803716613</v>
      </c>
    </row>
    <row r="673" spans="1:12" x14ac:dyDescent="0.25">
      <c r="A673" s="13">
        <v>66</v>
      </c>
      <c r="B673" s="93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87">
        <v>119</v>
      </c>
      <c r="G673" s="13">
        <v>70</v>
      </c>
      <c r="H673" s="88">
        <v>239</v>
      </c>
      <c r="I673" s="13">
        <v>804</v>
      </c>
      <c r="J673" s="13">
        <v>843</v>
      </c>
      <c r="K673" s="13">
        <v>135</v>
      </c>
      <c r="L673" s="15">
        <f t="shared" si="21"/>
        <v>58.451957295373667</v>
      </c>
    </row>
    <row r="674" spans="1:12" x14ac:dyDescent="0.25">
      <c r="A674" s="13">
        <v>67</v>
      </c>
      <c r="B674" s="93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87">
        <v>169</v>
      </c>
      <c r="G674" s="13">
        <v>89</v>
      </c>
      <c r="H674" s="88">
        <v>418</v>
      </c>
      <c r="I674" s="13">
        <v>689</v>
      </c>
      <c r="J674" s="13">
        <v>620</v>
      </c>
      <c r="K674" s="13">
        <v>199</v>
      </c>
      <c r="L674" s="15">
        <f t="shared" si="21"/>
        <v>117.15322580645162</v>
      </c>
    </row>
    <row r="675" spans="1:12" x14ac:dyDescent="0.25">
      <c r="A675" s="13">
        <v>68</v>
      </c>
      <c r="B675" s="93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87">
        <v>140</v>
      </c>
      <c r="G675" s="13">
        <v>80</v>
      </c>
      <c r="H675" s="88">
        <v>320</v>
      </c>
      <c r="I675" s="13">
        <v>747</v>
      </c>
      <c r="J675" s="13">
        <v>765</v>
      </c>
      <c r="K675" s="13">
        <v>111</v>
      </c>
      <c r="L675" s="15">
        <f t="shared" si="21"/>
        <v>52.960784313725497</v>
      </c>
    </row>
    <row r="676" spans="1:12" x14ac:dyDescent="0.25">
      <c r="A676" s="13">
        <v>69</v>
      </c>
      <c r="B676" s="93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87">
        <v>155</v>
      </c>
      <c r="G676" s="13">
        <v>117</v>
      </c>
      <c r="H676" s="88">
        <v>305</v>
      </c>
      <c r="I676" s="13">
        <v>687</v>
      </c>
      <c r="J676" s="13">
        <v>649</v>
      </c>
      <c r="K676" s="13">
        <v>168</v>
      </c>
      <c r="L676" s="15">
        <f t="shared" si="21"/>
        <v>94.48382126348227</v>
      </c>
    </row>
    <row r="677" spans="1:12" x14ac:dyDescent="0.25">
      <c r="A677" s="13">
        <v>70</v>
      </c>
      <c r="B677" s="93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87">
        <v>118</v>
      </c>
      <c r="G677" s="13">
        <v>47</v>
      </c>
      <c r="H677" s="88">
        <v>294</v>
      </c>
      <c r="I677" s="13">
        <v>635</v>
      </c>
      <c r="J677" s="13">
        <v>635</v>
      </c>
      <c r="K677" s="13">
        <v>43</v>
      </c>
      <c r="L677" s="15">
        <f t="shared" si="21"/>
        <v>24.716535433070867</v>
      </c>
    </row>
    <row r="678" spans="1:12" x14ac:dyDescent="0.25">
      <c r="A678" s="13">
        <v>71</v>
      </c>
      <c r="B678" s="93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87">
        <v>244</v>
      </c>
      <c r="G678" s="13">
        <v>102</v>
      </c>
      <c r="H678" s="88">
        <v>396</v>
      </c>
      <c r="I678" s="13">
        <v>746</v>
      </c>
      <c r="J678" s="13">
        <v>720</v>
      </c>
      <c r="K678" s="13">
        <v>136</v>
      </c>
      <c r="L678" s="15">
        <f t="shared" si="21"/>
        <v>68.944444444444443</v>
      </c>
    </row>
    <row r="679" spans="1:12" x14ac:dyDescent="0.25">
      <c r="A679" s="13">
        <v>72</v>
      </c>
      <c r="B679" s="93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87">
        <v>193</v>
      </c>
      <c r="G679" s="13">
        <v>136</v>
      </c>
      <c r="H679" s="88">
        <v>348</v>
      </c>
      <c r="I679" s="13">
        <v>521</v>
      </c>
      <c r="J679" s="13">
        <v>526</v>
      </c>
      <c r="K679" s="13">
        <v>48</v>
      </c>
      <c r="L679" s="15">
        <f t="shared" si="21"/>
        <v>33.307984790874528</v>
      </c>
    </row>
    <row r="680" spans="1:12" x14ac:dyDescent="0.25">
      <c r="A680" s="13">
        <v>73</v>
      </c>
      <c r="B680" s="93" t="str">
        <f t="shared" si="20"/>
        <v>2015Zlín</v>
      </c>
      <c r="C680" s="13">
        <v>2015</v>
      </c>
      <c r="D680" s="14" t="s">
        <v>78</v>
      </c>
      <c r="E680" s="14" t="s">
        <v>67</v>
      </c>
      <c r="F680" s="87">
        <v>127</v>
      </c>
      <c r="G680" s="13">
        <v>80</v>
      </c>
      <c r="H680" s="88">
        <v>269</v>
      </c>
      <c r="I680" s="13">
        <v>1193</v>
      </c>
      <c r="J680" s="13">
        <v>1176</v>
      </c>
      <c r="K680" s="13">
        <v>192</v>
      </c>
      <c r="L680" s="15">
        <f t="shared" si="21"/>
        <v>59.591836734693871</v>
      </c>
    </row>
    <row r="681" spans="1:12" x14ac:dyDescent="0.25">
      <c r="A681" s="13">
        <v>74</v>
      </c>
      <c r="B681" s="93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87">
        <v>133</v>
      </c>
      <c r="G681" s="13">
        <v>85</v>
      </c>
      <c r="H681" s="88">
        <v>237</v>
      </c>
      <c r="I681" s="13">
        <v>947</v>
      </c>
      <c r="J681" s="13">
        <v>907</v>
      </c>
      <c r="K681" s="13">
        <v>213</v>
      </c>
      <c r="L681" s="15">
        <f t="shared" si="21"/>
        <v>85.716648291069461</v>
      </c>
    </row>
    <row r="682" spans="1:12" x14ac:dyDescent="0.25">
      <c r="A682" s="13">
        <v>75</v>
      </c>
      <c r="B682" s="93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87">
        <v>126</v>
      </c>
      <c r="G682" s="13">
        <v>71</v>
      </c>
      <c r="H682" s="88">
        <v>227</v>
      </c>
      <c r="I682" s="13">
        <v>558</v>
      </c>
      <c r="J682" s="13">
        <v>564</v>
      </c>
      <c r="K682" s="13">
        <v>54</v>
      </c>
      <c r="L682" s="15">
        <f t="shared" si="21"/>
        <v>34.946808510638299</v>
      </c>
    </row>
    <row r="683" spans="1:12" x14ac:dyDescent="0.25">
      <c r="A683" s="13">
        <v>76</v>
      </c>
      <c r="B683" s="93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87">
        <v>149</v>
      </c>
      <c r="G683" s="13">
        <v>91</v>
      </c>
      <c r="H683" s="88">
        <v>317</v>
      </c>
      <c r="I683" s="13">
        <v>1030</v>
      </c>
      <c r="J683" s="13">
        <v>1082</v>
      </c>
      <c r="K683" s="13">
        <v>215</v>
      </c>
      <c r="L683" s="15">
        <f t="shared" si="21"/>
        <v>72.527726432532347</v>
      </c>
    </row>
    <row r="684" spans="1:12" x14ac:dyDescent="0.25">
      <c r="A684" s="13">
        <v>77</v>
      </c>
      <c r="B684" s="93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87">
        <v>136</v>
      </c>
      <c r="G684" s="13">
        <v>75</v>
      </c>
      <c r="H684" s="88">
        <v>351</v>
      </c>
      <c r="I684" s="13">
        <v>1644</v>
      </c>
      <c r="J684" s="13">
        <v>1653</v>
      </c>
      <c r="K684" s="13">
        <v>241</v>
      </c>
      <c r="L684" s="15">
        <f t="shared" si="21"/>
        <v>53.215366001209915</v>
      </c>
    </row>
    <row r="685" spans="1:12" x14ac:dyDescent="0.25">
      <c r="A685" s="13">
        <v>78</v>
      </c>
      <c r="B685" s="93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87">
        <v>220</v>
      </c>
      <c r="G685" s="13">
        <v>132</v>
      </c>
      <c r="H685" s="88">
        <v>444</v>
      </c>
      <c r="I685" s="13">
        <v>374</v>
      </c>
      <c r="J685" s="13">
        <v>391</v>
      </c>
      <c r="K685" s="13">
        <v>91</v>
      </c>
      <c r="L685" s="15">
        <f t="shared" si="21"/>
        <v>84.948849104859335</v>
      </c>
    </row>
    <row r="686" spans="1:12" x14ac:dyDescent="0.25">
      <c r="A686" s="13">
        <v>79</v>
      </c>
      <c r="B686" s="93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87">
        <v>141</v>
      </c>
      <c r="G686" s="13">
        <v>77</v>
      </c>
      <c r="H686" s="88">
        <v>343</v>
      </c>
      <c r="I686" s="13">
        <v>2394</v>
      </c>
      <c r="J686" s="13">
        <v>2510</v>
      </c>
      <c r="K686" s="13">
        <v>295</v>
      </c>
      <c r="L686" s="15">
        <f t="shared" si="21"/>
        <v>42.898406374501995</v>
      </c>
    </row>
    <row r="687" spans="1:12" x14ac:dyDescent="0.25">
      <c r="A687" s="13">
        <v>80</v>
      </c>
      <c r="B687" s="93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87">
        <v>188</v>
      </c>
      <c r="G687" s="13">
        <v>91</v>
      </c>
      <c r="H687" s="88">
        <v>509</v>
      </c>
      <c r="I687" s="13">
        <v>1185</v>
      </c>
      <c r="J687" s="13">
        <v>1222</v>
      </c>
      <c r="K687" s="13">
        <v>149</v>
      </c>
      <c r="L687" s="15">
        <f t="shared" si="21"/>
        <v>44.504909983633389</v>
      </c>
    </row>
    <row r="688" spans="1:12" x14ac:dyDescent="0.25">
      <c r="A688" s="13">
        <v>81</v>
      </c>
      <c r="B688" s="93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87">
        <v>123</v>
      </c>
      <c r="G688" s="13">
        <v>68</v>
      </c>
      <c r="H688" s="88">
        <v>306</v>
      </c>
      <c r="I688" s="13">
        <v>1716</v>
      </c>
      <c r="J688" s="13">
        <v>1723</v>
      </c>
      <c r="K688" s="13">
        <v>184</v>
      </c>
      <c r="L688" s="15">
        <f t="shared" si="21"/>
        <v>38.97852582704585</v>
      </c>
    </row>
    <row r="689" spans="1:12" x14ac:dyDescent="0.25">
      <c r="A689" s="13">
        <v>82</v>
      </c>
      <c r="B689" s="93" t="str">
        <f t="shared" si="20"/>
        <v>2015Opava</v>
      </c>
      <c r="C689" s="13">
        <v>2015</v>
      </c>
      <c r="D689" s="14" t="s">
        <v>88</v>
      </c>
      <c r="E689" s="14" t="s">
        <v>82</v>
      </c>
      <c r="F689" s="87">
        <v>183</v>
      </c>
      <c r="G689" s="13">
        <v>99</v>
      </c>
      <c r="H689" s="88">
        <v>460</v>
      </c>
      <c r="I689" s="13">
        <v>1315</v>
      </c>
      <c r="J689" s="13">
        <v>1298</v>
      </c>
      <c r="K689" s="13">
        <v>273</v>
      </c>
      <c r="L689" s="15">
        <f t="shared" si="21"/>
        <v>76.768104776579349</v>
      </c>
    </row>
    <row r="690" spans="1:12" x14ac:dyDescent="0.25">
      <c r="A690" s="13">
        <v>83</v>
      </c>
      <c r="B690" s="93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87">
        <v>211</v>
      </c>
      <c r="G690" s="13">
        <v>123</v>
      </c>
      <c r="H690" s="88">
        <v>497</v>
      </c>
      <c r="I690" s="13">
        <v>3647</v>
      </c>
      <c r="J690" s="13">
        <v>3631</v>
      </c>
      <c r="K690" s="13">
        <v>762</v>
      </c>
      <c r="L690" s="15">
        <f t="shared" si="21"/>
        <v>76.59873313136876</v>
      </c>
    </row>
    <row r="691" spans="1:12" x14ac:dyDescent="0.25">
      <c r="A691" s="13">
        <v>84</v>
      </c>
      <c r="B691" s="93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87">
        <v>223</v>
      </c>
      <c r="G691" s="13">
        <v>119</v>
      </c>
      <c r="H691" s="88">
        <v>581</v>
      </c>
      <c r="I691" s="13">
        <v>971</v>
      </c>
      <c r="J691" s="13">
        <v>967</v>
      </c>
      <c r="K691" s="13">
        <v>95</v>
      </c>
      <c r="L691" s="15">
        <f t="shared" si="21"/>
        <v>35.858324715615311</v>
      </c>
    </row>
    <row r="692" spans="1:12" x14ac:dyDescent="0.25">
      <c r="A692" s="13">
        <v>85</v>
      </c>
      <c r="B692" s="93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87">
        <v>98</v>
      </c>
      <c r="G692" s="13">
        <v>64</v>
      </c>
      <c r="H692" s="88">
        <v>219</v>
      </c>
      <c r="I692" s="13">
        <v>847</v>
      </c>
      <c r="J692" s="13">
        <v>847</v>
      </c>
      <c r="K692" s="13">
        <v>124</v>
      </c>
      <c r="L692" s="15">
        <f t="shared" si="21"/>
        <v>53.435655253837069</v>
      </c>
    </row>
    <row r="693" spans="1:12" x14ac:dyDescent="0.25">
      <c r="A693" s="13">
        <v>86</v>
      </c>
      <c r="B693" s="93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87">
        <v>168</v>
      </c>
      <c r="G693" s="13">
        <v>112</v>
      </c>
      <c r="H693" s="88">
        <v>357</v>
      </c>
      <c r="I693" s="13">
        <v>1013</v>
      </c>
      <c r="J693" s="13">
        <v>1007</v>
      </c>
      <c r="K693" s="13">
        <v>173</v>
      </c>
      <c r="L693" s="15">
        <f t="shared" si="21"/>
        <v>62.706057596822248</v>
      </c>
    </row>
    <row r="694" spans="1:12" x14ac:dyDescent="0.25">
      <c r="A694" s="13">
        <v>1</v>
      </c>
      <c r="B694" s="93" t="str">
        <f t="shared" si="20"/>
        <v>2016Praha 1</v>
      </c>
      <c r="C694" s="13">
        <v>2016</v>
      </c>
      <c r="D694" s="14" t="s">
        <v>2</v>
      </c>
      <c r="E694" s="14" t="s">
        <v>3</v>
      </c>
      <c r="F694" s="87">
        <v>146</v>
      </c>
      <c r="G694" s="13">
        <v>66</v>
      </c>
      <c r="H694" s="88">
        <v>371</v>
      </c>
      <c r="I694" s="13">
        <v>1411</v>
      </c>
      <c r="J694" s="13">
        <v>1376</v>
      </c>
      <c r="K694" s="13">
        <v>180</v>
      </c>
      <c r="L694" s="15">
        <f t="shared" si="21"/>
        <v>47.747093023255815</v>
      </c>
    </row>
    <row r="695" spans="1:12" x14ac:dyDescent="0.25">
      <c r="A695" s="13">
        <v>2</v>
      </c>
      <c r="B695" s="93" t="str">
        <f t="shared" si="20"/>
        <v>2016Praha 2</v>
      </c>
      <c r="C695" s="13">
        <v>2016</v>
      </c>
      <c r="D695" s="14" t="s">
        <v>4</v>
      </c>
      <c r="E695" s="14" t="s">
        <v>3</v>
      </c>
      <c r="F695" s="87">
        <v>160</v>
      </c>
      <c r="G695" s="13">
        <v>78</v>
      </c>
      <c r="H695" s="88">
        <v>333</v>
      </c>
      <c r="I695" s="13">
        <v>2393</v>
      </c>
      <c r="J695" s="13">
        <v>2384</v>
      </c>
      <c r="K695" s="13">
        <v>240</v>
      </c>
      <c r="L695" s="15">
        <f t="shared" si="21"/>
        <v>36.744966442953015</v>
      </c>
    </row>
    <row r="696" spans="1:12" x14ac:dyDescent="0.25">
      <c r="A696" s="13">
        <v>3</v>
      </c>
      <c r="B696" s="93" t="str">
        <f t="shared" si="20"/>
        <v>2016Praha 3</v>
      </c>
      <c r="C696" s="13">
        <v>2016</v>
      </c>
      <c r="D696" s="14" t="s">
        <v>5</v>
      </c>
      <c r="E696" s="14" t="s">
        <v>3</v>
      </c>
      <c r="F696" s="87">
        <v>118</v>
      </c>
      <c r="G696" s="13">
        <v>77</v>
      </c>
      <c r="H696" s="88">
        <v>250</v>
      </c>
      <c r="I696" s="13">
        <v>487</v>
      </c>
      <c r="J696" s="13">
        <v>489</v>
      </c>
      <c r="K696" s="13">
        <v>64</v>
      </c>
      <c r="L696" s="15">
        <f t="shared" si="21"/>
        <v>47.770961145194278</v>
      </c>
    </row>
    <row r="697" spans="1:12" x14ac:dyDescent="0.25">
      <c r="A697" s="13">
        <v>4</v>
      </c>
      <c r="B697" s="93" t="str">
        <f t="shared" si="20"/>
        <v>2016Praha 4</v>
      </c>
      <c r="C697" s="13">
        <v>2016</v>
      </c>
      <c r="D697" s="14" t="s">
        <v>6</v>
      </c>
      <c r="E697" s="14" t="s">
        <v>3</v>
      </c>
      <c r="F697" s="87">
        <v>134</v>
      </c>
      <c r="G697" s="13">
        <v>75</v>
      </c>
      <c r="H697" s="88">
        <v>342</v>
      </c>
      <c r="I697" s="13">
        <v>1471</v>
      </c>
      <c r="J697" s="13">
        <v>1494</v>
      </c>
      <c r="K697" s="13">
        <v>197</v>
      </c>
      <c r="L697" s="15">
        <f t="shared" si="21"/>
        <v>48.129183400267742</v>
      </c>
    </row>
    <row r="698" spans="1:12" x14ac:dyDescent="0.25">
      <c r="A698" s="13">
        <v>5</v>
      </c>
      <c r="B698" s="93" t="str">
        <f t="shared" si="20"/>
        <v>2016Praha 5</v>
      </c>
      <c r="C698" s="13">
        <v>2016</v>
      </c>
      <c r="D698" s="14" t="s">
        <v>7</v>
      </c>
      <c r="E698" s="14" t="s">
        <v>3</v>
      </c>
      <c r="F698" s="87">
        <v>143</v>
      </c>
      <c r="G698" s="13">
        <v>77</v>
      </c>
      <c r="H698" s="88">
        <v>328</v>
      </c>
      <c r="I698" s="13">
        <v>1161</v>
      </c>
      <c r="J698" s="13">
        <v>1119</v>
      </c>
      <c r="K698" s="13">
        <v>153</v>
      </c>
      <c r="L698" s="15">
        <f t="shared" si="21"/>
        <v>49.906166219839143</v>
      </c>
    </row>
    <row r="699" spans="1:12" x14ac:dyDescent="0.25">
      <c r="A699" s="13">
        <v>6</v>
      </c>
      <c r="B699" s="93" t="str">
        <f t="shared" si="20"/>
        <v>2016Praha 6</v>
      </c>
      <c r="C699" s="13">
        <v>2016</v>
      </c>
      <c r="D699" s="14" t="s">
        <v>8</v>
      </c>
      <c r="E699" s="14" t="s">
        <v>3</v>
      </c>
      <c r="F699" s="87">
        <v>174</v>
      </c>
      <c r="G699" s="13">
        <v>101</v>
      </c>
      <c r="H699" s="88">
        <v>445</v>
      </c>
      <c r="I699" s="13">
        <v>737</v>
      </c>
      <c r="J699" s="13">
        <v>735</v>
      </c>
      <c r="K699" s="13">
        <v>180</v>
      </c>
      <c r="L699" s="15">
        <f t="shared" si="21"/>
        <v>89.387755102040813</v>
      </c>
    </row>
    <row r="700" spans="1:12" x14ac:dyDescent="0.25">
      <c r="A700" s="13">
        <v>7</v>
      </c>
      <c r="B700" s="93" t="str">
        <f t="shared" si="20"/>
        <v>2016Praha 7</v>
      </c>
      <c r="C700" s="13">
        <v>2016</v>
      </c>
      <c r="D700" s="14" t="s">
        <v>9</v>
      </c>
      <c r="E700" s="14" t="s">
        <v>3</v>
      </c>
      <c r="F700" s="87">
        <v>243</v>
      </c>
      <c r="G700" s="13">
        <v>83</v>
      </c>
      <c r="H700" s="88">
        <v>521</v>
      </c>
      <c r="I700" s="13">
        <v>470</v>
      </c>
      <c r="J700" s="13">
        <v>467</v>
      </c>
      <c r="K700" s="13">
        <v>54</v>
      </c>
      <c r="L700" s="15">
        <f t="shared" si="21"/>
        <v>42.20556745182013</v>
      </c>
    </row>
    <row r="701" spans="1:12" x14ac:dyDescent="0.25">
      <c r="A701" s="13">
        <v>8</v>
      </c>
      <c r="B701" s="93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87">
        <v>123</v>
      </c>
      <c r="G701" s="13">
        <v>77</v>
      </c>
      <c r="H701" s="88">
        <v>288</v>
      </c>
      <c r="I701" s="13">
        <v>706</v>
      </c>
      <c r="J701" s="13">
        <v>734</v>
      </c>
      <c r="K701" s="13">
        <v>90</v>
      </c>
      <c r="L701" s="15">
        <f t="shared" si="21"/>
        <v>44.754768392370572</v>
      </c>
    </row>
    <row r="702" spans="1:12" x14ac:dyDescent="0.25">
      <c r="A702" s="13">
        <v>9</v>
      </c>
      <c r="B702" s="93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87">
        <v>95</v>
      </c>
      <c r="G702" s="13">
        <v>64</v>
      </c>
      <c r="H702" s="88">
        <v>194</v>
      </c>
      <c r="I702" s="13">
        <v>1066</v>
      </c>
      <c r="J702" s="13">
        <v>1039</v>
      </c>
      <c r="K702" s="13">
        <v>140</v>
      </c>
      <c r="L702" s="15">
        <f t="shared" si="21"/>
        <v>49.181905678537056</v>
      </c>
    </row>
    <row r="703" spans="1:12" x14ac:dyDescent="0.25">
      <c r="A703" s="13">
        <v>10</v>
      </c>
      <c r="B703" s="93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87">
        <v>162</v>
      </c>
      <c r="G703" s="13">
        <v>98</v>
      </c>
      <c r="H703" s="88">
        <v>350</v>
      </c>
      <c r="I703" s="13">
        <v>1028</v>
      </c>
      <c r="J703" s="13">
        <v>1053</v>
      </c>
      <c r="K703" s="13">
        <v>125</v>
      </c>
      <c r="L703" s="15">
        <f t="shared" si="21"/>
        <v>43.32858499525166</v>
      </c>
    </row>
    <row r="704" spans="1:12" x14ac:dyDescent="0.25">
      <c r="A704" s="13">
        <v>11</v>
      </c>
      <c r="B704" s="93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87">
        <v>113</v>
      </c>
      <c r="G704" s="13">
        <v>50</v>
      </c>
      <c r="H704" s="88">
        <v>236</v>
      </c>
      <c r="I704" s="13">
        <v>565</v>
      </c>
      <c r="J704" s="13">
        <v>583</v>
      </c>
      <c r="K704" s="13">
        <v>37</v>
      </c>
      <c r="L704" s="15">
        <f t="shared" si="21"/>
        <v>23.164665523156089</v>
      </c>
    </row>
    <row r="705" spans="1:12" x14ac:dyDescent="0.25">
      <c r="A705" s="13">
        <v>12</v>
      </c>
      <c r="B705" s="93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87">
        <v>180</v>
      </c>
      <c r="G705" s="13">
        <v>75</v>
      </c>
      <c r="H705" s="88">
        <v>491</v>
      </c>
      <c r="I705" s="13">
        <v>509</v>
      </c>
      <c r="J705" s="13">
        <v>515</v>
      </c>
      <c r="K705" s="13">
        <v>27</v>
      </c>
      <c r="L705" s="15">
        <f t="shared" si="21"/>
        <v>19.135922330097088</v>
      </c>
    </row>
    <row r="706" spans="1:12" x14ac:dyDescent="0.25">
      <c r="A706" s="13">
        <v>13</v>
      </c>
      <c r="B706" s="93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87">
        <v>119</v>
      </c>
      <c r="G706" s="13">
        <v>70</v>
      </c>
      <c r="H706" s="88">
        <v>267</v>
      </c>
      <c r="I706" s="13">
        <v>1275</v>
      </c>
      <c r="J706" s="13">
        <v>1249</v>
      </c>
      <c r="K706" s="13">
        <v>143</v>
      </c>
      <c r="L706" s="15">
        <f t="shared" si="21"/>
        <v>41.789431545236184</v>
      </c>
    </row>
    <row r="707" spans="1:12" x14ac:dyDescent="0.25">
      <c r="A707" s="13">
        <v>14</v>
      </c>
      <c r="B707" s="93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87">
        <v>166</v>
      </c>
      <c r="G707" s="13">
        <v>74</v>
      </c>
      <c r="H707" s="88">
        <v>458</v>
      </c>
      <c r="I707" s="13">
        <v>880</v>
      </c>
      <c r="J707" s="13">
        <v>904</v>
      </c>
      <c r="K707" s="13">
        <v>59</v>
      </c>
      <c r="L707" s="15">
        <f t="shared" si="21"/>
        <v>23.821902654867259</v>
      </c>
    </row>
    <row r="708" spans="1:12" x14ac:dyDescent="0.25">
      <c r="A708" s="13">
        <v>15</v>
      </c>
      <c r="B708" s="93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87">
        <v>100</v>
      </c>
      <c r="G708" s="13">
        <v>36</v>
      </c>
      <c r="H708" s="88">
        <v>224</v>
      </c>
      <c r="I708" s="13">
        <v>407</v>
      </c>
      <c r="J708" s="13">
        <v>401</v>
      </c>
      <c r="K708" s="13">
        <v>18</v>
      </c>
      <c r="L708" s="15">
        <f t="shared" si="21"/>
        <v>16.384039900249377</v>
      </c>
    </row>
    <row r="709" spans="1:12" x14ac:dyDescent="0.25">
      <c r="A709" s="13">
        <v>16</v>
      </c>
      <c r="B709" s="93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87">
        <v>157</v>
      </c>
      <c r="G709" s="13">
        <v>95</v>
      </c>
      <c r="H709" s="88">
        <v>294</v>
      </c>
      <c r="I709" s="13">
        <v>882</v>
      </c>
      <c r="J709" s="13">
        <v>893</v>
      </c>
      <c r="K709" s="13">
        <v>74</v>
      </c>
      <c r="L709" s="15">
        <f t="shared" si="21"/>
        <v>30.246360582306831</v>
      </c>
    </row>
    <row r="710" spans="1:12" x14ac:dyDescent="0.25">
      <c r="A710" s="13">
        <v>17</v>
      </c>
      <c r="B710" s="93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87">
        <v>71</v>
      </c>
      <c r="G710" s="13">
        <v>40</v>
      </c>
      <c r="H710" s="88">
        <v>127</v>
      </c>
      <c r="I710" s="13">
        <v>782</v>
      </c>
      <c r="J710" s="13">
        <v>790</v>
      </c>
      <c r="K710" s="13">
        <v>43</v>
      </c>
      <c r="L710" s="15">
        <f t="shared" si="21"/>
        <v>19.867088607594937</v>
      </c>
    </row>
    <row r="711" spans="1:12" x14ac:dyDescent="0.25">
      <c r="A711" s="13">
        <v>18</v>
      </c>
      <c r="B711" s="93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87">
        <v>111</v>
      </c>
      <c r="G711" s="13">
        <v>56</v>
      </c>
      <c r="H711" s="88">
        <v>246</v>
      </c>
      <c r="I711" s="13">
        <v>733</v>
      </c>
      <c r="J711" s="13">
        <v>729</v>
      </c>
      <c r="K711" s="13">
        <v>54</v>
      </c>
      <c r="L711" s="15">
        <f t="shared" ref="L711:L774" si="23">K711/J711*365</f>
        <v>27.037037037037035</v>
      </c>
    </row>
    <row r="712" spans="1:12" x14ac:dyDescent="0.25">
      <c r="A712" s="13">
        <v>19</v>
      </c>
      <c r="B712" s="93" t="str">
        <f t="shared" si="22"/>
        <v>2016Praha-Východ</v>
      </c>
      <c r="C712" s="13">
        <v>2016</v>
      </c>
      <c r="D712" s="14" t="s">
        <v>133</v>
      </c>
      <c r="E712" s="14" t="s">
        <v>14</v>
      </c>
      <c r="F712" s="87">
        <v>136</v>
      </c>
      <c r="G712" s="13">
        <v>85</v>
      </c>
      <c r="H712" s="88">
        <v>292</v>
      </c>
      <c r="I712" s="13">
        <v>1065</v>
      </c>
      <c r="J712" s="13">
        <v>1067</v>
      </c>
      <c r="K712" s="13">
        <v>85</v>
      </c>
      <c r="L712" s="15">
        <f t="shared" si="23"/>
        <v>29.076850984067477</v>
      </c>
    </row>
    <row r="713" spans="1:12" x14ac:dyDescent="0.25">
      <c r="A713" s="13">
        <v>20</v>
      </c>
      <c r="B713" s="93" t="str">
        <f t="shared" si="22"/>
        <v>2016Praha-Západ</v>
      </c>
      <c r="C713" s="13">
        <v>2016</v>
      </c>
      <c r="D713" s="14" t="s">
        <v>134</v>
      </c>
      <c r="E713" s="14" t="s">
        <v>14</v>
      </c>
      <c r="F713" s="87">
        <v>212</v>
      </c>
      <c r="G713" s="13">
        <v>70</v>
      </c>
      <c r="H713" s="88">
        <v>436</v>
      </c>
      <c r="I713" s="13">
        <v>1090</v>
      </c>
      <c r="J713" s="13">
        <v>1098</v>
      </c>
      <c r="K713" s="13">
        <v>36</v>
      </c>
      <c r="L713" s="15">
        <f t="shared" si="23"/>
        <v>11.967213114754099</v>
      </c>
    </row>
    <row r="714" spans="1:12" x14ac:dyDescent="0.25">
      <c r="A714" s="13">
        <v>21</v>
      </c>
      <c r="B714" s="93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87">
        <v>198</v>
      </c>
      <c r="G714" s="13">
        <v>92</v>
      </c>
      <c r="H714" s="88">
        <v>525</v>
      </c>
      <c r="I714" s="13">
        <v>848</v>
      </c>
      <c r="J714" s="13">
        <v>877</v>
      </c>
      <c r="K714" s="13">
        <v>34</v>
      </c>
      <c r="L714" s="15">
        <f t="shared" si="23"/>
        <v>14.150513112884836</v>
      </c>
    </row>
    <row r="715" spans="1:12" x14ac:dyDescent="0.25">
      <c r="A715" s="13">
        <v>22</v>
      </c>
      <c r="B715" s="93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87">
        <v>166</v>
      </c>
      <c r="G715" s="13">
        <v>67</v>
      </c>
      <c r="H715" s="88">
        <v>465</v>
      </c>
      <c r="I715" s="13">
        <v>334</v>
      </c>
      <c r="J715" s="13">
        <v>337</v>
      </c>
      <c r="K715" s="13">
        <v>21</v>
      </c>
      <c r="L715" s="15">
        <f t="shared" si="23"/>
        <v>22.744807121661722</v>
      </c>
    </row>
    <row r="716" spans="1:12" x14ac:dyDescent="0.25">
      <c r="A716" s="13">
        <v>23</v>
      </c>
      <c r="B716" s="93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87">
        <v>178</v>
      </c>
      <c r="G716" s="13">
        <v>118</v>
      </c>
      <c r="H716" s="88">
        <v>400</v>
      </c>
      <c r="I716" s="13">
        <v>1830</v>
      </c>
      <c r="J716" s="13">
        <v>1850</v>
      </c>
      <c r="K716" s="13">
        <v>323</v>
      </c>
      <c r="L716" s="15">
        <f t="shared" si="23"/>
        <v>63.727027027027027</v>
      </c>
    </row>
    <row r="717" spans="1:12" x14ac:dyDescent="0.25">
      <c r="A717" s="13">
        <v>24</v>
      </c>
      <c r="B717" s="93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87">
        <v>102</v>
      </c>
      <c r="G717" s="13">
        <v>70</v>
      </c>
      <c r="H717" s="88">
        <v>204</v>
      </c>
      <c r="I717" s="13">
        <v>464</v>
      </c>
      <c r="J717" s="13">
        <v>465</v>
      </c>
      <c r="K717" s="13">
        <v>49</v>
      </c>
      <c r="L717" s="15">
        <f t="shared" si="23"/>
        <v>38.462365591397848</v>
      </c>
    </row>
    <row r="718" spans="1:12" x14ac:dyDescent="0.25">
      <c r="A718" s="13">
        <v>25</v>
      </c>
      <c r="B718" s="93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87">
        <v>119</v>
      </c>
      <c r="G718" s="13">
        <v>55</v>
      </c>
      <c r="H718" s="88">
        <v>350</v>
      </c>
      <c r="I718" s="13">
        <v>675</v>
      </c>
      <c r="J718" s="13">
        <v>667</v>
      </c>
      <c r="K718" s="13">
        <v>65</v>
      </c>
      <c r="L718" s="15">
        <f t="shared" si="23"/>
        <v>35.569715142428784</v>
      </c>
    </row>
    <row r="719" spans="1:12" x14ac:dyDescent="0.25">
      <c r="A719" s="13">
        <v>26</v>
      </c>
      <c r="B719" s="93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87">
        <v>91</v>
      </c>
      <c r="G719" s="13">
        <v>55</v>
      </c>
      <c r="H719" s="88">
        <v>193</v>
      </c>
      <c r="I719" s="13">
        <v>367</v>
      </c>
      <c r="J719" s="13">
        <v>385</v>
      </c>
      <c r="K719" s="13">
        <v>24</v>
      </c>
      <c r="L719" s="15">
        <f t="shared" si="23"/>
        <v>22.753246753246753</v>
      </c>
    </row>
    <row r="720" spans="1:12" x14ac:dyDescent="0.25">
      <c r="A720" s="13">
        <v>27</v>
      </c>
      <c r="B720" s="93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87">
        <v>178</v>
      </c>
      <c r="G720" s="13">
        <v>103</v>
      </c>
      <c r="H720" s="88">
        <v>384</v>
      </c>
      <c r="I720" s="13">
        <v>474</v>
      </c>
      <c r="J720" s="13">
        <v>482</v>
      </c>
      <c r="K720" s="13">
        <v>67</v>
      </c>
      <c r="L720" s="15">
        <f t="shared" si="23"/>
        <v>50.736514522821579</v>
      </c>
    </row>
    <row r="721" spans="1:12" x14ac:dyDescent="0.25">
      <c r="A721" s="13">
        <v>28</v>
      </c>
      <c r="B721" s="93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87">
        <v>158</v>
      </c>
      <c r="G721" s="13">
        <v>84</v>
      </c>
      <c r="H721" s="88">
        <v>462</v>
      </c>
      <c r="I721" s="13">
        <v>387</v>
      </c>
      <c r="J721" s="13">
        <v>371</v>
      </c>
      <c r="K721" s="13">
        <v>69</v>
      </c>
      <c r="L721" s="15">
        <f t="shared" si="23"/>
        <v>67.884097035040426</v>
      </c>
    </row>
    <row r="722" spans="1:12" x14ac:dyDescent="0.25">
      <c r="A722" s="13">
        <v>29</v>
      </c>
      <c r="B722" s="93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87">
        <v>111</v>
      </c>
      <c r="G722" s="13">
        <v>72</v>
      </c>
      <c r="H722" s="88">
        <v>241</v>
      </c>
      <c r="I722" s="13">
        <v>527</v>
      </c>
      <c r="J722" s="13">
        <v>533</v>
      </c>
      <c r="K722" s="13">
        <v>56</v>
      </c>
      <c r="L722" s="15">
        <f t="shared" si="23"/>
        <v>38.348968105065666</v>
      </c>
    </row>
    <row r="723" spans="1:12" x14ac:dyDescent="0.25">
      <c r="A723" s="13">
        <v>30</v>
      </c>
      <c r="B723" s="93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87">
        <v>154</v>
      </c>
      <c r="G723" s="13">
        <v>87</v>
      </c>
      <c r="H723" s="88">
        <v>379</v>
      </c>
      <c r="I723" s="13">
        <v>599</v>
      </c>
      <c r="J723" s="13">
        <v>598</v>
      </c>
      <c r="K723" s="13">
        <v>86</v>
      </c>
      <c r="L723" s="15">
        <f t="shared" si="23"/>
        <v>52.491638795986617</v>
      </c>
    </row>
    <row r="724" spans="1:12" x14ac:dyDescent="0.25">
      <c r="A724" s="13">
        <v>31</v>
      </c>
      <c r="B724" s="93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87">
        <v>172</v>
      </c>
      <c r="G724" s="13">
        <v>82</v>
      </c>
      <c r="H724" s="88">
        <v>401</v>
      </c>
      <c r="I724" s="13">
        <v>414</v>
      </c>
      <c r="J724" s="13">
        <v>428</v>
      </c>
      <c r="K724" s="13">
        <v>51</v>
      </c>
      <c r="L724" s="15">
        <f t="shared" si="23"/>
        <v>43.492990654205606</v>
      </c>
    </row>
    <row r="725" spans="1:12" x14ac:dyDescent="0.25">
      <c r="A725" s="13">
        <v>32</v>
      </c>
      <c r="B725" s="93" t="str">
        <f t="shared" si="22"/>
        <v>2016Cheb</v>
      </c>
      <c r="C725" s="13">
        <v>2016</v>
      </c>
      <c r="D725" s="14" t="s">
        <v>35</v>
      </c>
      <c r="E725" s="14" t="s">
        <v>34</v>
      </c>
      <c r="F725" s="87">
        <v>289</v>
      </c>
      <c r="G725" s="13">
        <v>151</v>
      </c>
      <c r="H725" s="88">
        <v>669</v>
      </c>
      <c r="I725" s="13">
        <v>902</v>
      </c>
      <c r="J725" s="13">
        <v>914</v>
      </c>
      <c r="K725" s="13">
        <v>274</v>
      </c>
      <c r="L725" s="15">
        <f t="shared" si="23"/>
        <v>109.42013129102845</v>
      </c>
    </row>
    <row r="726" spans="1:12" x14ac:dyDescent="0.25">
      <c r="A726" s="13">
        <v>33</v>
      </c>
      <c r="B726" s="93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87">
        <v>267</v>
      </c>
      <c r="G726" s="13">
        <v>125</v>
      </c>
      <c r="H726" s="88">
        <v>580</v>
      </c>
      <c r="I726" s="13">
        <v>1064</v>
      </c>
      <c r="J726" s="13">
        <v>1149</v>
      </c>
      <c r="K726" s="13">
        <v>182</v>
      </c>
      <c r="L726" s="15">
        <f t="shared" si="23"/>
        <v>57.815491731940817</v>
      </c>
    </row>
    <row r="727" spans="1:12" x14ac:dyDescent="0.25">
      <c r="A727" s="13">
        <v>34</v>
      </c>
      <c r="B727" s="93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87">
        <v>152</v>
      </c>
      <c r="G727" s="13">
        <v>86</v>
      </c>
      <c r="H727" s="88">
        <v>321</v>
      </c>
      <c r="I727" s="13">
        <v>544</v>
      </c>
      <c r="J727" s="13">
        <v>533</v>
      </c>
      <c r="K727" s="13">
        <v>94</v>
      </c>
      <c r="L727" s="15">
        <f t="shared" si="23"/>
        <v>64.371482176360232</v>
      </c>
    </row>
    <row r="728" spans="1:12" x14ac:dyDescent="0.25">
      <c r="A728" s="13">
        <v>35</v>
      </c>
      <c r="B728" s="93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87">
        <v>174</v>
      </c>
      <c r="G728" s="13">
        <v>91</v>
      </c>
      <c r="H728" s="88">
        <v>405</v>
      </c>
      <c r="I728" s="13">
        <v>389</v>
      </c>
      <c r="J728" s="13">
        <v>340</v>
      </c>
      <c r="K728" s="13">
        <v>100</v>
      </c>
      <c r="L728" s="15">
        <f t="shared" si="23"/>
        <v>107.35294117647059</v>
      </c>
    </row>
    <row r="729" spans="1:12" x14ac:dyDescent="0.25">
      <c r="A729" s="13">
        <v>36</v>
      </c>
      <c r="B729" s="93" t="str">
        <f t="shared" si="22"/>
        <v>2016Plzeň-Město</v>
      </c>
      <c r="C729" s="13">
        <v>2016</v>
      </c>
      <c r="D729" s="14" t="s">
        <v>135</v>
      </c>
      <c r="E729" s="14" t="s">
        <v>34</v>
      </c>
      <c r="F729" s="87">
        <v>191</v>
      </c>
      <c r="G729" s="13">
        <v>110</v>
      </c>
      <c r="H729" s="88">
        <v>449</v>
      </c>
      <c r="I729" s="13">
        <v>1643</v>
      </c>
      <c r="J729" s="13">
        <v>1672</v>
      </c>
      <c r="K729" s="13">
        <v>316</v>
      </c>
      <c r="L729" s="15">
        <f t="shared" si="23"/>
        <v>68.983253588516746</v>
      </c>
    </row>
    <row r="730" spans="1:12" x14ac:dyDescent="0.25">
      <c r="A730" s="13">
        <v>37</v>
      </c>
      <c r="B730" s="93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87">
        <v>416</v>
      </c>
      <c r="G730" s="13">
        <v>175</v>
      </c>
      <c r="H730" s="88">
        <v>1000</v>
      </c>
      <c r="I730" s="13">
        <v>467</v>
      </c>
      <c r="J730" s="13">
        <v>445</v>
      </c>
      <c r="K730" s="13">
        <v>127</v>
      </c>
      <c r="L730" s="15">
        <f t="shared" si="23"/>
        <v>104.16853932584269</v>
      </c>
    </row>
    <row r="731" spans="1:12" x14ac:dyDescent="0.25">
      <c r="A731" s="13">
        <v>38</v>
      </c>
      <c r="B731" s="93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87">
        <v>210</v>
      </c>
      <c r="G731" s="13">
        <v>114</v>
      </c>
      <c r="H731" s="88">
        <v>471</v>
      </c>
      <c r="I731" s="13">
        <v>297</v>
      </c>
      <c r="J731" s="13">
        <v>310</v>
      </c>
      <c r="K731" s="13">
        <v>58</v>
      </c>
      <c r="L731" s="15">
        <f t="shared" si="23"/>
        <v>68.290322580645167</v>
      </c>
    </row>
    <row r="732" spans="1:12" x14ac:dyDescent="0.25">
      <c r="A732" s="13">
        <v>39</v>
      </c>
      <c r="B732" s="93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87">
        <v>185</v>
      </c>
      <c r="G732" s="13">
        <v>92</v>
      </c>
      <c r="H732" s="88">
        <v>434</v>
      </c>
      <c r="I732" s="13">
        <v>845</v>
      </c>
      <c r="J732" s="13">
        <v>840</v>
      </c>
      <c r="K732" s="13">
        <v>166</v>
      </c>
      <c r="L732" s="15">
        <f t="shared" si="23"/>
        <v>72.13095238095238</v>
      </c>
    </row>
    <row r="733" spans="1:12" x14ac:dyDescent="0.25">
      <c r="A733" s="13">
        <v>40</v>
      </c>
      <c r="B733" s="93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87">
        <v>185</v>
      </c>
      <c r="G733" s="13">
        <v>86</v>
      </c>
      <c r="H733" s="88">
        <v>436</v>
      </c>
      <c r="I733" s="13">
        <v>425</v>
      </c>
      <c r="J733" s="13">
        <v>429</v>
      </c>
      <c r="K733" s="13">
        <v>84</v>
      </c>
      <c r="L733" s="15">
        <f t="shared" si="23"/>
        <v>71.468531468531467</v>
      </c>
    </row>
    <row r="734" spans="1:12" x14ac:dyDescent="0.25">
      <c r="A734" s="13">
        <v>41</v>
      </c>
      <c r="B734" s="93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87">
        <v>380</v>
      </c>
      <c r="G734" s="13">
        <v>260</v>
      </c>
      <c r="H734" s="88">
        <v>823</v>
      </c>
      <c r="I734" s="13">
        <v>1182</v>
      </c>
      <c r="J734" s="13">
        <v>1464</v>
      </c>
      <c r="K734" s="13">
        <v>436</v>
      </c>
      <c r="L734" s="15">
        <f t="shared" si="23"/>
        <v>108.70218579234972</v>
      </c>
    </row>
    <row r="735" spans="1:12" x14ac:dyDescent="0.25">
      <c r="A735" s="13">
        <v>42</v>
      </c>
      <c r="B735" s="93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87">
        <v>478</v>
      </c>
      <c r="G735" s="13">
        <v>370</v>
      </c>
      <c r="H735" s="88">
        <v>1074</v>
      </c>
      <c r="I735" s="13">
        <v>1831</v>
      </c>
      <c r="J735" s="13">
        <v>2064</v>
      </c>
      <c r="K735" s="13">
        <v>943</v>
      </c>
      <c r="L735" s="15">
        <f t="shared" si="23"/>
        <v>166.7611434108527</v>
      </c>
    </row>
    <row r="736" spans="1:12" x14ac:dyDescent="0.25">
      <c r="A736" s="13">
        <v>43</v>
      </c>
      <c r="B736" s="93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87">
        <v>486</v>
      </c>
      <c r="G736" s="13">
        <v>339</v>
      </c>
      <c r="H736" s="88">
        <v>1114</v>
      </c>
      <c r="I736" s="13">
        <v>1532</v>
      </c>
      <c r="J736" s="13">
        <v>1531</v>
      </c>
      <c r="K736" s="13">
        <v>760</v>
      </c>
      <c r="L736" s="15">
        <f t="shared" si="23"/>
        <v>181.18876551273678</v>
      </c>
    </row>
    <row r="737" spans="1:12" x14ac:dyDescent="0.25">
      <c r="A737" s="13">
        <v>44</v>
      </c>
      <c r="B737" s="93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87">
        <v>448</v>
      </c>
      <c r="G737" s="13">
        <v>264</v>
      </c>
      <c r="H737" s="88">
        <v>1113</v>
      </c>
      <c r="I737" s="13">
        <v>724</v>
      </c>
      <c r="J737" s="13">
        <v>805</v>
      </c>
      <c r="K737" s="13">
        <v>328</v>
      </c>
      <c r="L737" s="15">
        <f t="shared" si="23"/>
        <v>148.72049689440993</v>
      </c>
    </row>
    <row r="738" spans="1:12" x14ac:dyDescent="0.25">
      <c r="A738" s="13">
        <v>45</v>
      </c>
      <c r="B738" s="93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87">
        <v>404</v>
      </c>
      <c r="G738" s="13">
        <v>364</v>
      </c>
      <c r="H738" s="88">
        <v>839</v>
      </c>
      <c r="I738" s="13">
        <v>1832</v>
      </c>
      <c r="J738" s="13">
        <v>1764</v>
      </c>
      <c r="K738" s="13">
        <v>774</v>
      </c>
      <c r="L738" s="15">
        <f t="shared" si="23"/>
        <v>160.15306122448979</v>
      </c>
    </row>
    <row r="739" spans="1:12" x14ac:dyDescent="0.25">
      <c r="A739" s="13">
        <v>46</v>
      </c>
      <c r="B739" s="93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87">
        <v>318</v>
      </c>
      <c r="G739" s="13">
        <v>153</v>
      </c>
      <c r="H739" s="88">
        <v>839</v>
      </c>
      <c r="I739" s="13">
        <v>1022</v>
      </c>
      <c r="J739" s="13">
        <v>1107</v>
      </c>
      <c r="K739" s="13">
        <v>256</v>
      </c>
      <c r="L739" s="15">
        <f t="shared" si="23"/>
        <v>84.408310749774159</v>
      </c>
    </row>
    <row r="740" spans="1:12" x14ac:dyDescent="0.25">
      <c r="A740" s="13">
        <v>47</v>
      </c>
      <c r="B740" s="93" t="str">
        <f t="shared" si="22"/>
        <v>2016Louny</v>
      </c>
      <c r="C740" s="13">
        <v>2016</v>
      </c>
      <c r="D740" s="14" t="s">
        <v>50</v>
      </c>
      <c r="E740" s="14" t="s">
        <v>44</v>
      </c>
      <c r="F740" s="87">
        <v>152</v>
      </c>
      <c r="G740" s="13">
        <v>82</v>
      </c>
      <c r="H740" s="88">
        <v>353</v>
      </c>
      <c r="I740" s="13">
        <v>642</v>
      </c>
      <c r="J740" s="13">
        <v>633</v>
      </c>
      <c r="K740" s="13">
        <v>135</v>
      </c>
      <c r="L740" s="15">
        <f t="shared" si="23"/>
        <v>77.843601895734594</v>
      </c>
    </row>
    <row r="741" spans="1:12" x14ac:dyDescent="0.25">
      <c r="A741" s="13">
        <v>48</v>
      </c>
      <c r="B741" s="93" t="str">
        <f t="shared" si="22"/>
        <v>2016Most</v>
      </c>
      <c r="C741" s="13">
        <v>2016</v>
      </c>
      <c r="D741" s="14" t="s">
        <v>51</v>
      </c>
      <c r="E741" s="14" t="s">
        <v>44</v>
      </c>
      <c r="F741" s="87">
        <v>208</v>
      </c>
      <c r="G741" s="13">
        <v>117</v>
      </c>
      <c r="H741" s="88">
        <v>412</v>
      </c>
      <c r="I741" s="13">
        <v>1326</v>
      </c>
      <c r="J741" s="13">
        <v>1311</v>
      </c>
      <c r="K741" s="13">
        <v>366</v>
      </c>
      <c r="L741" s="15">
        <f t="shared" si="23"/>
        <v>101.89931350114416</v>
      </c>
    </row>
    <row r="742" spans="1:12" x14ac:dyDescent="0.25">
      <c r="A742" s="13">
        <v>49</v>
      </c>
      <c r="B742" s="93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87">
        <v>125</v>
      </c>
      <c r="G742" s="13">
        <v>52</v>
      </c>
      <c r="H742" s="88">
        <v>293</v>
      </c>
      <c r="I742" s="13">
        <v>1516</v>
      </c>
      <c r="J742" s="13">
        <v>1526</v>
      </c>
      <c r="K742" s="13">
        <v>149</v>
      </c>
      <c r="L742" s="15">
        <f t="shared" si="23"/>
        <v>35.638925294888601</v>
      </c>
    </row>
    <row r="743" spans="1:12" x14ac:dyDescent="0.25">
      <c r="A743" s="13">
        <v>50</v>
      </c>
      <c r="B743" s="93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87">
        <v>512</v>
      </c>
      <c r="G743" s="13">
        <v>385</v>
      </c>
      <c r="H743" s="88">
        <v>1086</v>
      </c>
      <c r="I743" s="13">
        <v>1939</v>
      </c>
      <c r="J743" s="13">
        <v>2119</v>
      </c>
      <c r="K743" s="13">
        <v>963</v>
      </c>
      <c r="L743" s="15">
        <f t="shared" si="23"/>
        <v>165.87777253421424</v>
      </c>
    </row>
    <row r="744" spans="1:12" x14ac:dyDescent="0.25">
      <c r="A744" s="13">
        <v>51</v>
      </c>
      <c r="B744" s="93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87">
        <v>138</v>
      </c>
      <c r="G744" s="13">
        <v>81</v>
      </c>
      <c r="H744" s="88">
        <v>349</v>
      </c>
      <c r="I744" s="13">
        <v>525</v>
      </c>
      <c r="J744" s="13">
        <v>509</v>
      </c>
      <c r="K744" s="13">
        <v>55</v>
      </c>
      <c r="L744" s="15">
        <f t="shared" si="23"/>
        <v>39.440078585461691</v>
      </c>
    </row>
    <row r="745" spans="1:12" x14ac:dyDescent="0.25">
      <c r="A745" s="13">
        <v>52</v>
      </c>
      <c r="B745" s="93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87">
        <v>159</v>
      </c>
      <c r="G745" s="13">
        <v>76</v>
      </c>
      <c r="H745" s="88">
        <v>369</v>
      </c>
      <c r="I745" s="13">
        <v>891</v>
      </c>
      <c r="J745" s="13">
        <v>886</v>
      </c>
      <c r="K745" s="13">
        <v>104</v>
      </c>
      <c r="L745" s="15">
        <f t="shared" si="23"/>
        <v>42.844243792325059</v>
      </c>
    </row>
    <row r="746" spans="1:12" x14ac:dyDescent="0.25">
      <c r="A746" s="13">
        <v>53</v>
      </c>
      <c r="B746" s="93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87">
        <v>98</v>
      </c>
      <c r="G746" s="13">
        <v>50</v>
      </c>
      <c r="H746" s="88">
        <v>184</v>
      </c>
      <c r="I746" s="13">
        <v>517</v>
      </c>
      <c r="J746" s="13">
        <v>512</v>
      </c>
      <c r="K746" s="13">
        <v>30</v>
      </c>
      <c r="L746" s="15">
        <f t="shared" si="23"/>
        <v>21.38671875</v>
      </c>
    </row>
    <row r="747" spans="1:12" x14ac:dyDescent="0.25">
      <c r="A747" s="13">
        <v>54</v>
      </c>
      <c r="B747" s="93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87">
        <v>174</v>
      </c>
      <c r="G747" s="13">
        <v>81</v>
      </c>
      <c r="H747" s="88">
        <v>412</v>
      </c>
      <c r="I747" s="13">
        <v>546</v>
      </c>
      <c r="J747" s="13">
        <v>546</v>
      </c>
      <c r="K747" s="13">
        <v>65</v>
      </c>
      <c r="L747" s="15">
        <f t="shared" si="23"/>
        <v>43.452380952380949</v>
      </c>
    </row>
    <row r="748" spans="1:12" x14ac:dyDescent="0.25">
      <c r="A748" s="13">
        <v>55</v>
      </c>
      <c r="B748" s="93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87">
        <v>127</v>
      </c>
      <c r="G748" s="13">
        <v>69</v>
      </c>
      <c r="H748" s="88">
        <v>281</v>
      </c>
      <c r="I748" s="13">
        <v>772</v>
      </c>
      <c r="J748" s="13">
        <v>809</v>
      </c>
      <c r="K748" s="13">
        <v>82</v>
      </c>
      <c r="L748" s="15">
        <f t="shared" si="23"/>
        <v>36.996291718170582</v>
      </c>
    </row>
    <row r="749" spans="1:12" x14ac:dyDescent="0.25">
      <c r="A749" s="13">
        <v>56</v>
      </c>
      <c r="B749" s="93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87">
        <v>123</v>
      </c>
      <c r="G749" s="13">
        <v>84</v>
      </c>
      <c r="H749" s="88">
        <v>246</v>
      </c>
      <c r="I749" s="13">
        <v>985</v>
      </c>
      <c r="J749" s="13">
        <v>955</v>
      </c>
      <c r="K749" s="13">
        <v>151</v>
      </c>
      <c r="L749" s="15">
        <f t="shared" si="23"/>
        <v>57.712041884816749</v>
      </c>
    </row>
    <row r="750" spans="1:12" x14ac:dyDescent="0.25">
      <c r="A750" s="13">
        <v>57</v>
      </c>
      <c r="B750" s="93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87">
        <v>219</v>
      </c>
      <c r="G750" s="13">
        <v>170</v>
      </c>
      <c r="H750" s="88">
        <v>441</v>
      </c>
      <c r="I750" s="13">
        <v>507</v>
      </c>
      <c r="J750" s="13">
        <v>536</v>
      </c>
      <c r="K750" s="13">
        <v>76</v>
      </c>
      <c r="L750" s="15">
        <f t="shared" si="23"/>
        <v>51.753731343283583</v>
      </c>
    </row>
    <row r="751" spans="1:12" x14ac:dyDescent="0.25">
      <c r="A751" s="13">
        <v>58</v>
      </c>
      <c r="B751" s="93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87">
        <v>93</v>
      </c>
      <c r="G751" s="13">
        <v>55</v>
      </c>
      <c r="H751" s="88">
        <v>174</v>
      </c>
      <c r="I751" s="13">
        <v>403</v>
      </c>
      <c r="J751" s="13">
        <v>421</v>
      </c>
      <c r="K751" s="13">
        <v>42</v>
      </c>
      <c r="L751" s="15">
        <f t="shared" si="23"/>
        <v>36.413301662707838</v>
      </c>
    </row>
    <row r="752" spans="1:12" x14ac:dyDescent="0.25">
      <c r="A752" s="13">
        <v>59</v>
      </c>
      <c r="B752" s="93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87">
        <v>75</v>
      </c>
      <c r="G752" s="13">
        <v>37</v>
      </c>
      <c r="H752" s="88">
        <v>163</v>
      </c>
      <c r="I752" s="13">
        <v>569</v>
      </c>
      <c r="J752" s="13">
        <v>569</v>
      </c>
      <c r="K752" s="13">
        <v>14</v>
      </c>
      <c r="L752" s="15">
        <f t="shared" si="23"/>
        <v>8.9806678383128293</v>
      </c>
    </row>
    <row r="753" spans="1:12" x14ac:dyDescent="0.25">
      <c r="A753" s="13">
        <v>60</v>
      </c>
      <c r="B753" s="93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87">
        <v>110</v>
      </c>
      <c r="G753" s="13">
        <v>57</v>
      </c>
      <c r="H753" s="88">
        <v>202</v>
      </c>
      <c r="I753" s="13">
        <v>877</v>
      </c>
      <c r="J753" s="13">
        <v>872</v>
      </c>
      <c r="K753" s="13">
        <v>118</v>
      </c>
      <c r="L753" s="15">
        <f t="shared" si="23"/>
        <v>49.392201834862384</v>
      </c>
    </row>
    <row r="754" spans="1:12" x14ac:dyDescent="0.25">
      <c r="A754" s="13">
        <v>61</v>
      </c>
      <c r="B754" s="93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87">
        <v>136</v>
      </c>
      <c r="G754" s="13">
        <v>57</v>
      </c>
      <c r="H754" s="88">
        <v>360</v>
      </c>
      <c r="I754" s="13">
        <v>583</v>
      </c>
      <c r="J754" s="13">
        <v>583</v>
      </c>
      <c r="K754" s="13">
        <v>44</v>
      </c>
      <c r="L754" s="15">
        <f t="shared" si="23"/>
        <v>27.547169811320753</v>
      </c>
    </row>
    <row r="755" spans="1:12" x14ac:dyDescent="0.25">
      <c r="A755" s="13">
        <v>62</v>
      </c>
      <c r="B755" s="93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87">
        <v>135</v>
      </c>
      <c r="G755" s="13">
        <v>94</v>
      </c>
      <c r="H755" s="88">
        <v>272</v>
      </c>
      <c r="I755" s="13">
        <v>615</v>
      </c>
      <c r="J755" s="13">
        <v>579</v>
      </c>
      <c r="K755" s="13">
        <v>116</v>
      </c>
      <c r="L755" s="15">
        <f t="shared" si="23"/>
        <v>73.126079447322965</v>
      </c>
    </row>
    <row r="756" spans="1:12" x14ac:dyDescent="0.25">
      <c r="A756" s="13">
        <v>63</v>
      </c>
      <c r="B756" s="93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87">
        <v>101</v>
      </c>
      <c r="G756" s="13">
        <v>59</v>
      </c>
      <c r="H756" s="88">
        <v>208</v>
      </c>
      <c r="I756" s="13">
        <v>3461</v>
      </c>
      <c r="J756" s="13">
        <v>3492</v>
      </c>
      <c r="K756" s="13">
        <v>351</v>
      </c>
      <c r="L756" s="15">
        <f t="shared" si="23"/>
        <v>36.688144329896907</v>
      </c>
    </row>
    <row r="757" spans="1:12" x14ac:dyDescent="0.25">
      <c r="A757" s="13">
        <v>64</v>
      </c>
      <c r="B757" s="93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87">
        <v>191</v>
      </c>
      <c r="G757" s="13">
        <v>112</v>
      </c>
      <c r="H757" s="88">
        <v>407</v>
      </c>
      <c r="I757" s="13">
        <v>886</v>
      </c>
      <c r="J757" s="13">
        <v>849</v>
      </c>
      <c r="K757" s="13">
        <v>186</v>
      </c>
      <c r="L757" s="15">
        <f t="shared" si="23"/>
        <v>79.964664310954063</v>
      </c>
    </row>
    <row r="758" spans="1:12" x14ac:dyDescent="0.25">
      <c r="A758" s="13">
        <v>65</v>
      </c>
      <c r="B758" s="93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87">
        <v>131</v>
      </c>
      <c r="G758" s="13">
        <v>78</v>
      </c>
      <c r="H758" s="88">
        <v>243</v>
      </c>
      <c r="I758" s="13">
        <v>758</v>
      </c>
      <c r="J758" s="13">
        <v>803</v>
      </c>
      <c r="K758" s="13">
        <v>73</v>
      </c>
      <c r="L758" s="15">
        <f t="shared" si="23"/>
        <v>33.18181818181818</v>
      </c>
    </row>
    <row r="759" spans="1:12" x14ac:dyDescent="0.25">
      <c r="A759" s="13">
        <v>66</v>
      </c>
      <c r="B759" s="93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87">
        <v>143</v>
      </c>
      <c r="G759" s="13">
        <v>90</v>
      </c>
      <c r="H759" s="88">
        <v>281</v>
      </c>
      <c r="I759" s="13">
        <v>775</v>
      </c>
      <c r="J759" s="13">
        <v>770</v>
      </c>
      <c r="K759" s="13">
        <v>140</v>
      </c>
      <c r="L759" s="15">
        <f t="shared" si="23"/>
        <v>66.36363636363636</v>
      </c>
    </row>
    <row r="760" spans="1:12" x14ac:dyDescent="0.25">
      <c r="A760" s="13">
        <v>67</v>
      </c>
      <c r="B760" s="93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87">
        <v>237</v>
      </c>
      <c r="G760" s="13">
        <v>126</v>
      </c>
      <c r="H760" s="88">
        <v>519</v>
      </c>
      <c r="I760" s="13">
        <v>690</v>
      </c>
      <c r="J760" s="13">
        <v>695</v>
      </c>
      <c r="K760" s="13">
        <v>194</v>
      </c>
      <c r="L760" s="15">
        <f t="shared" si="23"/>
        <v>101.88489208633094</v>
      </c>
    </row>
    <row r="761" spans="1:12" x14ac:dyDescent="0.25">
      <c r="A761" s="13">
        <v>68</v>
      </c>
      <c r="B761" s="93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87">
        <v>148</v>
      </c>
      <c r="G761" s="13">
        <v>76</v>
      </c>
      <c r="H761" s="88">
        <v>373</v>
      </c>
      <c r="I761" s="13">
        <v>656</v>
      </c>
      <c r="J761" s="13">
        <v>680</v>
      </c>
      <c r="K761" s="13">
        <v>87</v>
      </c>
      <c r="L761" s="15">
        <f t="shared" si="23"/>
        <v>46.698529411764703</v>
      </c>
    </row>
    <row r="762" spans="1:12" x14ac:dyDescent="0.25">
      <c r="A762" s="13">
        <v>69</v>
      </c>
      <c r="B762" s="93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87">
        <v>175</v>
      </c>
      <c r="G762" s="13">
        <v>129</v>
      </c>
      <c r="H762" s="88">
        <v>332</v>
      </c>
      <c r="I762" s="13">
        <v>548</v>
      </c>
      <c r="J762" s="13">
        <v>576</v>
      </c>
      <c r="K762" s="13">
        <v>140</v>
      </c>
      <c r="L762" s="15">
        <f t="shared" si="23"/>
        <v>88.715277777777771</v>
      </c>
    </row>
    <row r="763" spans="1:12" x14ac:dyDescent="0.25">
      <c r="A763" s="13">
        <v>70</v>
      </c>
      <c r="B763" s="93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87">
        <v>128</v>
      </c>
      <c r="G763" s="13">
        <v>61</v>
      </c>
      <c r="H763" s="88">
        <v>300</v>
      </c>
      <c r="I763" s="13">
        <v>581</v>
      </c>
      <c r="J763" s="13">
        <v>576</v>
      </c>
      <c r="K763" s="13">
        <v>48</v>
      </c>
      <c r="L763" s="15">
        <f t="shared" si="23"/>
        <v>30.416666666666664</v>
      </c>
    </row>
    <row r="764" spans="1:12" x14ac:dyDescent="0.25">
      <c r="A764" s="13">
        <v>71</v>
      </c>
      <c r="B764" s="93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87">
        <v>193</v>
      </c>
      <c r="G764" s="13">
        <v>105</v>
      </c>
      <c r="H764" s="88">
        <v>396</v>
      </c>
      <c r="I764" s="13">
        <v>664</v>
      </c>
      <c r="J764" s="13">
        <v>655</v>
      </c>
      <c r="K764" s="13">
        <v>145</v>
      </c>
      <c r="L764" s="15">
        <f t="shared" si="23"/>
        <v>80.801526717557252</v>
      </c>
    </row>
    <row r="765" spans="1:12" x14ac:dyDescent="0.25">
      <c r="A765" s="13">
        <v>72</v>
      </c>
      <c r="B765" s="93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87">
        <v>180</v>
      </c>
      <c r="G765" s="13">
        <v>115</v>
      </c>
      <c r="H765" s="88">
        <v>401</v>
      </c>
      <c r="I765" s="13">
        <v>443</v>
      </c>
      <c r="J765" s="13">
        <v>448</v>
      </c>
      <c r="K765" s="13">
        <v>43</v>
      </c>
      <c r="L765" s="15">
        <f t="shared" si="23"/>
        <v>35.033482142857146</v>
      </c>
    </row>
    <row r="766" spans="1:12" x14ac:dyDescent="0.25">
      <c r="A766" s="13">
        <v>73</v>
      </c>
      <c r="B766" s="93" t="str">
        <f t="shared" si="22"/>
        <v>2016Zlín</v>
      </c>
      <c r="C766" s="13">
        <v>2016</v>
      </c>
      <c r="D766" s="14" t="s">
        <v>78</v>
      </c>
      <c r="E766" s="14" t="s">
        <v>67</v>
      </c>
      <c r="F766" s="87">
        <v>131</v>
      </c>
      <c r="G766" s="13">
        <v>71</v>
      </c>
      <c r="H766" s="88">
        <v>303</v>
      </c>
      <c r="I766" s="13">
        <v>1181</v>
      </c>
      <c r="J766" s="13">
        <v>1187</v>
      </c>
      <c r="K766" s="13">
        <v>185</v>
      </c>
      <c r="L766" s="15">
        <f t="shared" si="23"/>
        <v>56.887110362257793</v>
      </c>
    </row>
    <row r="767" spans="1:12" x14ac:dyDescent="0.25">
      <c r="A767" s="13">
        <v>74</v>
      </c>
      <c r="B767" s="93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87">
        <v>154</v>
      </c>
      <c r="G767" s="13">
        <v>94</v>
      </c>
      <c r="H767" s="88">
        <v>308</v>
      </c>
      <c r="I767" s="13">
        <v>887</v>
      </c>
      <c r="J767" s="13">
        <v>936</v>
      </c>
      <c r="K767" s="13">
        <v>164</v>
      </c>
      <c r="L767" s="15">
        <f t="shared" si="23"/>
        <v>63.952991452991448</v>
      </c>
    </row>
    <row r="768" spans="1:12" x14ac:dyDescent="0.25">
      <c r="A768" s="13">
        <v>75</v>
      </c>
      <c r="B768" s="93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87">
        <v>153</v>
      </c>
      <c r="G768" s="13">
        <v>71</v>
      </c>
      <c r="H768" s="88">
        <v>327</v>
      </c>
      <c r="I768" s="13">
        <v>506</v>
      </c>
      <c r="J768" s="13">
        <v>515</v>
      </c>
      <c r="K768" s="13">
        <v>45</v>
      </c>
      <c r="L768" s="15">
        <f t="shared" si="23"/>
        <v>31.893203883495147</v>
      </c>
    </row>
    <row r="769" spans="1:12" x14ac:dyDescent="0.25">
      <c r="A769" s="13">
        <v>76</v>
      </c>
      <c r="B769" s="93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87">
        <v>155</v>
      </c>
      <c r="G769" s="13">
        <v>90</v>
      </c>
      <c r="H769" s="88">
        <v>323</v>
      </c>
      <c r="I769" s="13">
        <v>957</v>
      </c>
      <c r="J769" s="13">
        <v>1012</v>
      </c>
      <c r="K769" s="13">
        <v>160</v>
      </c>
      <c r="L769" s="15">
        <f t="shared" si="23"/>
        <v>57.707509881422929</v>
      </c>
    </row>
    <row r="770" spans="1:12" x14ac:dyDescent="0.25">
      <c r="A770" s="13">
        <v>77</v>
      </c>
      <c r="B770" s="93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87">
        <v>145</v>
      </c>
      <c r="G770" s="13">
        <v>79</v>
      </c>
      <c r="H770" s="88">
        <v>368</v>
      </c>
      <c r="I770" s="13">
        <v>1658</v>
      </c>
      <c r="J770" s="13">
        <v>1625</v>
      </c>
      <c r="K770" s="13">
        <v>274</v>
      </c>
      <c r="L770" s="15">
        <f t="shared" si="23"/>
        <v>61.544615384615383</v>
      </c>
    </row>
    <row r="771" spans="1:12" x14ac:dyDescent="0.25">
      <c r="A771" s="13">
        <v>78</v>
      </c>
      <c r="B771" s="93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87">
        <v>194</v>
      </c>
      <c r="G771" s="13">
        <v>135</v>
      </c>
      <c r="H771" s="88">
        <v>396</v>
      </c>
      <c r="I771" s="13">
        <v>415</v>
      </c>
      <c r="J771" s="13">
        <v>366</v>
      </c>
      <c r="K771" s="13">
        <v>140</v>
      </c>
      <c r="L771" s="15">
        <f t="shared" si="23"/>
        <v>139.61748633879782</v>
      </c>
    </row>
    <row r="772" spans="1:12" x14ac:dyDescent="0.25">
      <c r="A772" s="13">
        <v>79</v>
      </c>
      <c r="B772" s="93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87">
        <v>132</v>
      </c>
      <c r="G772" s="13">
        <v>67</v>
      </c>
      <c r="H772" s="88">
        <v>311</v>
      </c>
      <c r="I772" s="13">
        <v>2213</v>
      </c>
      <c r="J772" s="13">
        <v>2209</v>
      </c>
      <c r="K772" s="13">
        <v>299</v>
      </c>
      <c r="L772" s="15">
        <f t="shared" si="23"/>
        <v>49.404708012675421</v>
      </c>
    </row>
    <row r="773" spans="1:12" x14ac:dyDescent="0.25">
      <c r="A773" s="13">
        <v>80</v>
      </c>
      <c r="B773" s="93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87">
        <v>139</v>
      </c>
      <c r="G773" s="13">
        <v>77</v>
      </c>
      <c r="H773" s="88">
        <v>331</v>
      </c>
      <c r="I773" s="13">
        <v>1175</v>
      </c>
      <c r="J773" s="13">
        <v>1156</v>
      </c>
      <c r="K773" s="13">
        <v>169</v>
      </c>
      <c r="L773" s="15">
        <f t="shared" si="23"/>
        <v>53.360726643598611</v>
      </c>
    </row>
    <row r="774" spans="1:12" x14ac:dyDescent="0.25">
      <c r="A774" s="13">
        <v>81</v>
      </c>
      <c r="B774" s="93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87">
        <v>141</v>
      </c>
      <c r="G774" s="13">
        <v>69</v>
      </c>
      <c r="H774" s="88">
        <v>300</v>
      </c>
      <c r="I774" s="13">
        <v>1702</v>
      </c>
      <c r="J774" s="13">
        <v>1701</v>
      </c>
      <c r="K774" s="13">
        <v>185</v>
      </c>
      <c r="L774" s="15">
        <f t="shared" si="23"/>
        <v>39.697236919459144</v>
      </c>
    </row>
    <row r="775" spans="1:12" x14ac:dyDescent="0.25">
      <c r="A775" s="13">
        <v>82</v>
      </c>
      <c r="B775" s="93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87">
        <v>179</v>
      </c>
      <c r="G775" s="13">
        <v>96</v>
      </c>
      <c r="H775" s="88">
        <v>434</v>
      </c>
      <c r="I775" s="13">
        <v>1241</v>
      </c>
      <c r="J775" s="13">
        <v>1251</v>
      </c>
      <c r="K775" s="13">
        <v>263</v>
      </c>
      <c r="L775" s="15">
        <f t="shared" ref="L775:L838" si="25">K775/J775*365</f>
        <v>76.734612310151874</v>
      </c>
    </row>
    <row r="776" spans="1:12" x14ac:dyDescent="0.25">
      <c r="A776" s="13">
        <v>83</v>
      </c>
      <c r="B776" s="93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87">
        <v>213</v>
      </c>
      <c r="G776" s="13">
        <v>125</v>
      </c>
      <c r="H776" s="88">
        <v>515</v>
      </c>
      <c r="I776" s="13">
        <v>3451</v>
      </c>
      <c r="J776" s="13">
        <v>3508</v>
      </c>
      <c r="K776" s="13">
        <v>705</v>
      </c>
      <c r="L776" s="15">
        <f t="shared" si="25"/>
        <v>73.353762827822123</v>
      </c>
    </row>
    <row r="777" spans="1:12" x14ac:dyDescent="0.25">
      <c r="A777" s="13">
        <v>84</v>
      </c>
      <c r="B777" s="93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87">
        <v>161</v>
      </c>
      <c r="G777" s="13">
        <v>97</v>
      </c>
      <c r="H777" s="88">
        <v>393</v>
      </c>
      <c r="I777" s="13">
        <v>959</v>
      </c>
      <c r="J777" s="13">
        <v>914</v>
      </c>
      <c r="K777" s="13">
        <v>140</v>
      </c>
      <c r="L777" s="15">
        <f t="shared" si="25"/>
        <v>55.908096280087527</v>
      </c>
    </row>
    <row r="778" spans="1:12" x14ac:dyDescent="0.25">
      <c r="A778" s="13">
        <v>85</v>
      </c>
      <c r="B778" s="93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87">
        <v>122</v>
      </c>
      <c r="G778" s="13">
        <v>69</v>
      </c>
      <c r="H778" s="88">
        <v>240</v>
      </c>
      <c r="I778" s="13">
        <v>919</v>
      </c>
      <c r="J778" s="13">
        <v>891</v>
      </c>
      <c r="K778" s="13">
        <v>152</v>
      </c>
      <c r="L778" s="15">
        <f t="shared" si="25"/>
        <v>62.267115600448932</v>
      </c>
    </row>
    <row r="779" spans="1:12" x14ac:dyDescent="0.25">
      <c r="A779" s="13">
        <v>86</v>
      </c>
      <c r="B779" s="93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87">
        <v>205</v>
      </c>
      <c r="G779" s="13">
        <v>129</v>
      </c>
      <c r="H779" s="88">
        <v>496</v>
      </c>
      <c r="I779" s="13">
        <v>966</v>
      </c>
      <c r="J779" s="13">
        <v>1010</v>
      </c>
      <c r="K779" s="13">
        <v>129</v>
      </c>
      <c r="L779" s="15">
        <f t="shared" si="25"/>
        <v>46.618811881188122</v>
      </c>
    </row>
    <row r="780" spans="1:12" x14ac:dyDescent="0.25">
      <c r="A780" s="13">
        <v>1</v>
      </c>
      <c r="B780" s="93" t="str">
        <f t="shared" si="24"/>
        <v>2017Praha 1</v>
      </c>
      <c r="C780" s="13">
        <v>2017</v>
      </c>
      <c r="D780" s="14" t="s">
        <v>2</v>
      </c>
      <c r="E780" s="14" t="s">
        <v>3</v>
      </c>
      <c r="F780" s="87">
        <v>168</v>
      </c>
      <c r="G780" s="13">
        <v>84</v>
      </c>
      <c r="H780" s="88">
        <v>372</v>
      </c>
      <c r="I780" s="13">
        <v>1318</v>
      </c>
      <c r="J780" s="13">
        <v>1308</v>
      </c>
      <c r="K780" s="13">
        <v>190</v>
      </c>
      <c r="L780" s="15">
        <f t="shared" si="25"/>
        <v>53.019877675840981</v>
      </c>
    </row>
    <row r="781" spans="1:12" x14ac:dyDescent="0.25">
      <c r="A781" s="13">
        <v>2</v>
      </c>
      <c r="B781" s="93" t="str">
        <f t="shared" si="24"/>
        <v>2017Praha 2</v>
      </c>
      <c r="C781" s="13">
        <v>2017</v>
      </c>
      <c r="D781" s="14" t="s">
        <v>4</v>
      </c>
      <c r="E781" s="14" t="s">
        <v>3</v>
      </c>
      <c r="F781" s="87">
        <v>142</v>
      </c>
      <c r="G781" s="13">
        <v>85</v>
      </c>
      <c r="H781" s="88">
        <v>288</v>
      </c>
      <c r="I781" s="13">
        <v>2041</v>
      </c>
      <c r="J781" s="13">
        <v>2084</v>
      </c>
      <c r="K781" s="13">
        <v>197</v>
      </c>
      <c r="L781" s="15">
        <f t="shared" si="25"/>
        <v>34.503358925143957</v>
      </c>
    </row>
    <row r="782" spans="1:12" x14ac:dyDescent="0.25">
      <c r="A782" s="13">
        <v>3</v>
      </c>
      <c r="B782" s="93" t="str">
        <f t="shared" si="24"/>
        <v>2017Praha 3</v>
      </c>
      <c r="C782" s="13">
        <v>2017</v>
      </c>
      <c r="D782" s="14" t="s">
        <v>5</v>
      </c>
      <c r="E782" s="14" t="s">
        <v>3</v>
      </c>
      <c r="F782" s="87">
        <v>156</v>
      </c>
      <c r="G782" s="13">
        <v>99</v>
      </c>
      <c r="H782" s="88">
        <v>293</v>
      </c>
      <c r="I782" s="13">
        <v>439</v>
      </c>
      <c r="J782" s="13">
        <v>455</v>
      </c>
      <c r="K782" s="13">
        <v>48</v>
      </c>
      <c r="L782" s="15">
        <f t="shared" si="25"/>
        <v>38.505494505494504</v>
      </c>
    </row>
    <row r="783" spans="1:12" x14ac:dyDescent="0.25">
      <c r="A783" s="13">
        <v>4</v>
      </c>
      <c r="B783" s="93" t="str">
        <f t="shared" si="24"/>
        <v>2017Praha 4</v>
      </c>
      <c r="C783" s="13">
        <v>2017</v>
      </c>
      <c r="D783" s="14" t="s">
        <v>6</v>
      </c>
      <c r="E783" s="14" t="s">
        <v>3</v>
      </c>
      <c r="F783" s="87">
        <v>165</v>
      </c>
      <c r="G783" s="13">
        <v>74</v>
      </c>
      <c r="H783" s="88">
        <v>392</v>
      </c>
      <c r="I783" s="13">
        <v>1496</v>
      </c>
      <c r="J783" s="13">
        <v>1533</v>
      </c>
      <c r="K783" s="13">
        <v>161</v>
      </c>
      <c r="L783" s="15">
        <f t="shared" si="25"/>
        <v>38.333333333333329</v>
      </c>
    </row>
    <row r="784" spans="1:12" x14ac:dyDescent="0.25">
      <c r="A784" s="13">
        <v>5</v>
      </c>
      <c r="B784" s="93" t="str">
        <f t="shared" si="24"/>
        <v>2017Praha 5</v>
      </c>
      <c r="C784" s="13">
        <v>2017</v>
      </c>
      <c r="D784" s="14" t="s">
        <v>7</v>
      </c>
      <c r="E784" s="14" t="s">
        <v>3</v>
      </c>
      <c r="F784" s="87">
        <v>130</v>
      </c>
      <c r="G784" s="13">
        <v>84</v>
      </c>
      <c r="H784" s="88">
        <v>304</v>
      </c>
      <c r="I784" s="13">
        <v>1008</v>
      </c>
      <c r="J784" s="13">
        <v>1017</v>
      </c>
      <c r="K784" s="13">
        <v>144</v>
      </c>
      <c r="L784" s="15">
        <f t="shared" si="25"/>
        <v>51.681415929203538</v>
      </c>
    </row>
    <row r="785" spans="1:12" x14ac:dyDescent="0.25">
      <c r="A785" s="13">
        <v>6</v>
      </c>
      <c r="B785" s="93" t="str">
        <f t="shared" si="24"/>
        <v>2017Praha 6</v>
      </c>
      <c r="C785" s="13">
        <v>2017</v>
      </c>
      <c r="D785" s="14" t="s">
        <v>8</v>
      </c>
      <c r="E785" s="14" t="s">
        <v>3</v>
      </c>
      <c r="F785" s="87">
        <v>198</v>
      </c>
      <c r="G785" s="13">
        <v>104</v>
      </c>
      <c r="H785" s="88">
        <v>441</v>
      </c>
      <c r="I785" s="13">
        <v>637</v>
      </c>
      <c r="J785" s="13">
        <v>704</v>
      </c>
      <c r="K785" s="13">
        <v>113</v>
      </c>
      <c r="L785" s="15">
        <f t="shared" si="25"/>
        <v>58.586647727272734</v>
      </c>
    </row>
    <row r="786" spans="1:12" x14ac:dyDescent="0.25">
      <c r="A786" s="13">
        <v>7</v>
      </c>
      <c r="B786" s="93" t="str">
        <f t="shared" si="24"/>
        <v>2017Praha 7</v>
      </c>
      <c r="C786" s="13">
        <v>2017</v>
      </c>
      <c r="D786" s="14" t="s">
        <v>9</v>
      </c>
      <c r="E786" s="14" t="s">
        <v>3</v>
      </c>
      <c r="F786" s="87">
        <v>108</v>
      </c>
      <c r="G786" s="13">
        <v>74</v>
      </c>
      <c r="H786" s="88">
        <v>224</v>
      </c>
      <c r="I786" s="13">
        <v>487</v>
      </c>
      <c r="J786" s="13">
        <v>489</v>
      </c>
      <c r="K786" s="13">
        <v>52</v>
      </c>
      <c r="L786" s="15">
        <f t="shared" si="25"/>
        <v>38.813905930470348</v>
      </c>
    </row>
    <row r="787" spans="1:12" x14ac:dyDescent="0.25">
      <c r="A787" s="13">
        <v>8</v>
      </c>
      <c r="B787" s="93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87">
        <v>161</v>
      </c>
      <c r="G787" s="13">
        <v>92</v>
      </c>
      <c r="H787" s="88">
        <v>401</v>
      </c>
      <c r="I787" s="13">
        <v>666</v>
      </c>
      <c r="J787" s="13">
        <v>671</v>
      </c>
      <c r="K787" s="13">
        <v>85</v>
      </c>
      <c r="L787" s="15">
        <f t="shared" si="25"/>
        <v>46.236959761549926</v>
      </c>
    </row>
    <row r="788" spans="1:12" x14ac:dyDescent="0.25">
      <c r="A788" s="13">
        <v>9</v>
      </c>
      <c r="B788" s="93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87">
        <v>108</v>
      </c>
      <c r="G788" s="13">
        <v>74</v>
      </c>
      <c r="H788" s="88">
        <v>204</v>
      </c>
      <c r="I788" s="13">
        <v>904</v>
      </c>
      <c r="J788" s="13">
        <v>943</v>
      </c>
      <c r="K788" s="13">
        <v>103</v>
      </c>
      <c r="L788" s="15">
        <f t="shared" si="25"/>
        <v>39.867444326617182</v>
      </c>
    </row>
    <row r="789" spans="1:12" x14ac:dyDescent="0.25">
      <c r="A789" s="13">
        <v>10</v>
      </c>
      <c r="B789" s="93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87">
        <v>168</v>
      </c>
      <c r="G789" s="13">
        <v>85</v>
      </c>
      <c r="H789" s="88">
        <v>397</v>
      </c>
      <c r="I789" s="13">
        <v>930</v>
      </c>
      <c r="J789" s="13">
        <v>907</v>
      </c>
      <c r="K789" s="13">
        <v>148</v>
      </c>
      <c r="L789" s="15">
        <f t="shared" si="25"/>
        <v>59.558985667034172</v>
      </c>
    </row>
    <row r="790" spans="1:12" x14ac:dyDescent="0.25">
      <c r="A790" s="13">
        <v>11</v>
      </c>
      <c r="B790" s="93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87">
        <v>107</v>
      </c>
      <c r="G790" s="13">
        <v>55</v>
      </c>
      <c r="H790" s="88">
        <v>409</v>
      </c>
      <c r="I790" s="13">
        <v>516</v>
      </c>
      <c r="J790" s="13">
        <v>528</v>
      </c>
      <c r="K790" s="13">
        <v>25</v>
      </c>
      <c r="L790" s="15">
        <f t="shared" si="25"/>
        <v>17.282196969696969</v>
      </c>
    </row>
    <row r="791" spans="1:12" x14ac:dyDescent="0.25">
      <c r="A791" s="13">
        <v>12</v>
      </c>
      <c r="B791" s="93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87">
        <v>152</v>
      </c>
      <c r="G791" s="13">
        <v>78</v>
      </c>
      <c r="H791" s="88">
        <v>421</v>
      </c>
      <c r="I791" s="13">
        <v>483</v>
      </c>
      <c r="J791" s="13">
        <v>483</v>
      </c>
      <c r="K791" s="13">
        <v>27</v>
      </c>
      <c r="L791" s="15">
        <f t="shared" si="25"/>
        <v>20.403726708074533</v>
      </c>
    </row>
    <row r="792" spans="1:12" x14ac:dyDescent="0.25">
      <c r="A792" s="13">
        <v>13</v>
      </c>
      <c r="B792" s="93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87">
        <v>120</v>
      </c>
      <c r="G792" s="13">
        <v>57</v>
      </c>
      <c r="H792" s="88">
        <v>255</v>
      </c>
      <c r="I792" s="13">
        <v>1313</v>
      </c>
      <c r="J792" s="13">
        <v>1291</v>
      </c>
      <c r="K792" s="13">
        <v>165</v>
      </c>
      <c r="L792" s="15">
        <f t="shared" si="25"/>
        <v>46.649883810999228</v>
      </c>
    </row>
    <row r="793" spans="1:12" x14ac:dyDescent="0.25">
      <c r="A793" s="13">
        <v>14</v>
      </c>
      <c r="B793" s="93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87">
        <v>177</v>
      </c>
      <c r="G793" s="13">
        <v>79</v>
      </c>
      <c r="H793" s="88">
        <v>519</v>
      </c>
      <c r="I793" s="13">
        <v>697</v>
      </c>
      <c r="J793" s="13">
        <v>702</v>
      </c>
      <c r="K793" s="13">
        <v>54</v>
      </c>
      <c r="L793" s="15">
        <f t="shared" si="25"/>
        <v>28.07692307692308</v>
      </c>
    </row>
    <row r="794" spans="1:12" x14ac:dyDescent="0.25">
      <c r="A794" s="13">
        <v>15</v>
      </c>
      <c r="B794" s="93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87">
        <v>79</v>
      </c>
      <c r="G794" s="13">
        <v>33</v>
      </c>
      <c r="H794" s="88">
        <v>215</v>
      </c>
      <c r="I794" s="13">
        <v>299</v>
      </c>
      <c r="J794" s="13">
        <v>308</v>
      </c>
      <c r="K794" s="13">
        <v>9</v>
      </c>
      <c r="L794" s="15">
        <f t="shared" si="25"/>
        <v>10.665584415584416</v>
      </c>
    </row>
    <row r="795" spans="1:12" x14ac:dyDescent="0.25">
      <c r="A795" s="13">
        <v>16</v>
      </c>
      <c r="B795" s="93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87">
        <v>198</v>
      </c>
      <c r="G795" s="13">
        <v>116</v>
      </c>
      <c r="H795" s="88">
        <v>462</v>
      </c>
      <c r="I795" s="13">
        <v>724</v>
      </c>
      <c r="J795" s="13">
        <v>715</v>
      </c>
      <c r="K795" s="13">
        <v>83</v>
      </c>
      <c r="L795" s="15">
        <f t="shared" si="25"/>
        <v>42.370629370629366</v>
      </c>
    </row>
    <row r="796" spans="1:12" x14ac:dyDescent="0.25">
      <c r="A796" s="13">
        <v>17</v>
      </c>
      <c r="B796" s="93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87">
        <v>85</v>
      </c>
      <c r="G796" s="13">
        <v>51</v>
      </c>
      <c r="H796" s="88">
        <v>194</v>
      </c>
      <c r="I796" s="13">
        <v>767</v>
      </c>
      <c r="J796" s="13">
        <v>764</v>
      </c>
      <c r="K796" s="13">
        <v>46</v>
      </c>
      <c r="L796" s="15">
        <f t="shared" si="25"/>
        <v>21.976439790575917</v>
      </c>
    </row>
    <row r="797" spans="1:12" x14ac:dyDescent="0.25">
      <c r="A797" s="13">
        <v>18</v>
      </c>
      <c r="B797" s="93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87">
        <v>128</v>
      </c>
      <c r="G797" s="13">
        <v>51</v>
      </c>
      <c r="H797" s="88">
        <v>239</v>
      </c>
      <c r="I797" s="13">
        <v>633</v>
      </c>
      <c r="J797" s="13">
        <v>644</v>
      </c>
      <c r="K797" s="13">
        <v>43</v>
      </c>
      <c r="L797" s="15">
        <f t="shared" si="25"/>
        <v>24.371118012422361</v>
      </c>
    </row>
    <row r="798" spans="1:12" x14ac:dyDescent="0.25">
      <c r="A798" s="13">
        <v>19</v>
      </c>
      <c r="B798" s="93" t="str">
        <f t="shared" si="24"/>
        <v>2017Praha-Východ</v>
      </c>
      <c r="C798" s="13">
        <v>2017</v>
      </c>
      <c r="D798" s="14" t="s">
        <v>133</v>
      </c>
      <c r="E798" s="14" t="s">
        <v>14</v>
      </c>
      <c r="F798" s="87">
        <v>152</v>
      </c>
      <c r="G798" s="13">
        <v>80</v>
      </c>
      <c r="H798" s="88">
        <v>354</v>
      </c>
      <c r="I798" s="13">
        <v>982</v>
      </c>
      <c r="J798" s="13">
        <v>997</v>
      </c>
      <c r="K798" s="13">
        <v>70</v>
      </c>
      <c r="L798" s="15">
        <f t="shared" si="25"/>
        <v>25.626880641925776</v>
      </c>
    </row>
    <row r="799" spans="1:12" x14ac:dyDescent="0.25">
      <c r="A799" s="13">
        <v>20</v>
      </c>
      <c r="B799" s="93" t="str">
        <f t="shared" si="24"/>
        <v>2017Praha-Západ</v>
      </c>
      <c r="C799" s="13">
        <v>2017</v>
      </c>
      <c r="D799" s="14" t="s">
        <v>134</v>
      </c>
      <c r="E799" s="14" t="s">
        <v>14</v>
      </c>
      <c r="F799" s="87">
        <v>149</v>
      </c>
      <c r="G799" s="13">
        <v>75</v>
      </c>
      <c r="H799" s="88">
        <v>289</v>
      </c>
      <c r="I799" s="13">
        <v>1017</v>
      </c>
      <c r="J799" s="13">
        <v>1010</v>
      </c>
      <c r="K799" s="13">
        <v>44</v>
      </c>
      <c r="L799" s="15">
        <f t="shared" si="25"/>
        <v>15.900990099009899</v>
      </c>
    </row>
    <row r="800" spans="1:12" x14ac:dyDescent="0.25">
      <c r="A800" s="13">
        <v>21</v>
      </c>
      <c r="B800" s="93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87">
        <v>138</v>
      </c>
      <c r="G800" s="13">
        <v>72</v>
      </c>
      <c r="H800" s="88">
        <v>280</v>
      </c>
      <c r="I800" s="13">
        <v>761</v>
      </c>
      <c r="J800" s="13">
        <v>745</v>
      </c>
      <c r="K800" s="13">
        <v>50</v>
      </c>
      <c r="L800" s="15">
        <f t="shared" si="25"/>
        <v>24.496644295302012</v>
      </c>
    </row>
    <row r="801" spans="1:12" x14ac:dyDescent="0.25">
      <c r="A801" s="13">
        <v>22</v>
      </c>
      <c r="B801" s="93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87">
        <v>206</v>
      </c>
      <c r="G801" s="13">
        <v>65</v>
      </c>
      <c r="H801" s="88">
        <v>397</v>
      </c>
      <c r="I801" s="13">
        <v>295</v>
      </c>
      <c r="J801" s="13">
        <v>296</v>
      </c>
      <c r="K801" s="13">
        <v>20</v>
      </c>
      <c r="L801" s="15">
        <f t="shared" si="25"/>
        <v>24.662162162162165</v>
      </c>
    </row>
    <row r="802" spans="1:12" x14ac:dyDescent="0.25">
      <c r="A802" s="13">
        <v>23</v>
      </c>
      <c r="B802" s="93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87">
        <v>205</v>
      </c>
      <c r="G802" s="13">
        <v>121</v>
      </c>
      <c r="H802" s="88">
        <v>467</v>
      </c>
      <c r="I802" s="13">
        <v>1767</v>
      </c>
      <c r="J802" s="13">
        <v>1820</v>
      </c>
      <c r="K802" s="13">
        <v>270</v>
      </c>
      <c r="L802" s="15">
        <f t="shared" si="25"/>
        <v>54.14835164835165</v>
      </c>
    </row>
    <row r="803" spans="1:12" x14ac:dyDescent="0.25">
      <c r="A803" s="13">
        <v>24</v>
      </c>
      <c r="B803" s="93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87">
        <v>116</v>
      </c>
      <c r="G803" s="13">
        <v>79</v>
      </c>
      <c r="H803" s="88">
        <v>208</v>
      </c>
      <c r="I803" s="13">
        <v>413</v>
      </c>
      <c r="J803" s="13">
        <v>412</v>
      </c>
      <c r="K803" s="13">
        <v>50</v>
      </c>
      <c r="L803" s="15">
        <f t="shared" si="25"/>
        <v>44.296116504854368</v>
      </c>
    </row>
    <row r="804" spans="1:12" x14ac:dyDescent="0.25">
      <c r="A804" s="13">
        <v>25</v>
      </c>
      <c r="B804" s="93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87">
        <v>130</v>
      </c>
      <c r="G804" s="13">
        <v>61</v>
      </c>
      <c r="H804" s="88">
        <v>355</v>
      </c>
      <c r="I804" s="13">
        <v>564</v>
      </c>
      <c r="J804" s="13">
        <v>557</v>
      </c>
      <c r="K804" s="13">
        <v>72</v>
      </c>
      <c r="L804" s="15">
        <f t="shared" si="25"/>
        <v>47.181328545780964</v>
      </c>
    </row>
    <row r="805" spans="1:12" x14ac:dyDescent="0.25">
      <c r="A805" s="13">
        <v>26</v>
      </c>
      <c r="B805" s="93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87">
        <v>101</v>
      </c>
      <c r="G805" s="13">
        <v>49</v>
      </c>
      <c r="H805" s="88">
        <v>251</v>
      </c>
      <c r="I805" s="13">
        <v>355</v>
      </c>
      <c r="J805" s="13">
        <v>350</v>
      </c>
      <c r="K805" s="13">
        <v>30</v>
      </c>
      <c r="L805" s="15">
        <f t="shared" si="25"/>
        <v>31.285714285714285</v>
      </c>
    </row>
    <row r="806" spans="1:12" x14ac:dyDescent="0.25">
      <c r="A806" s="13">
        <v>27</v>
      </c>
      <c r="B806" s="93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87">
        <v>184</v>
      </c>
      <c r="G806" s="13">
        <v>98</v>
      </c>
      <c r="H806" s="88">
        <v>528</v>
      </c>
      <c r="I806" s="13">
        <v>504</v>
      </c>
      <c r="J806" s="13">
        <v>499</v>
      </c>
      <c r="K806" s="13">
        <v>71</v>
      </c>
      <c r="L806" s="15">
        <f t="shared" si="25"/>
        <v>51.93386773547094</v>
      </c>
    </row>
    <row r="807" spans="1:12" x14ac:dyDescent="0.25">
      <c r="A807" s="13">
        <v>28</v>
      </c>
      <c r="B807" s="93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87">
        <v>178</v>
      </c>
      <c r="G807" s="13">
        <v>105</v>
      </c>
      <c r="H807" s="88">
        <v>415</v>
      </c>
      <c r="I807" s="13">
        <v>309</v>
      </c>
      <c r="J807" s="13">
        <v>305</v>
      </c>
      <c r="K807" s="13">
        <v>73</v>
      </c>
      <c r="L807" s="15">
        <f t="shared" si="25"/>
        <v>87.360655737704917</v>
      </c>
    </row>
    <row r="808" spans="1:12" x14ac:dyDescent="0.25">
      <c r="A808" s="13">
        <v>29</v>
      </c>
      <c r="B808" s="93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87">
        <v>149</v>
      </c>
      <c r="G808" s="13">
        <v>81</v>
      </c>
      <c r="H808" s="88">
        <v>320</v>
      </c>
      <c r="I808" s="13">
        <v>443</v>
      </c>
      <c r="J808" s="13">
        <v>454</v>
      </c>
      <c r="K808" s="13">
        <v>45</v>
      </c>
      <c r="L808" s="15">
        <f t="shared" si="25"/>
        <v>36.178414096916299</v>
      </c>
    </row>
    <row r="809" spans="1:12" x14ac:dyDescent="0.25">
      <c r="A809" s="13">
        <v>30</v>
      </c>
      <c r="B809" s="93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87">
        <v>147</v>
      </c>
      <c r="G809" s="13">
        <v>89</v>
      </c>
      <c r="H809" s="88">
        <v>361</v>
      </c>
      <c r="I809" s="13">
        <v>590</v>
      </c>
      <c r="J809" s="13">
        <v>600</v>
      </c>
      <c r="K809" s="13">
        <v>76</v>
      </c>
      <c r="L809" s="15">
        <f t="shared" si="25"/>
        <v>46.233333333333334</v>
      </c>
    </row>
    <row r="810" spans="1:12" x14ac:dyDescent="0.25">
      <c r="A810" s="13">
        <v>31</v>
      </c>
      <c r="B810" s="93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87">
        <v>163</v>
      </c>
      <c r="G810" s="13">
        <v>63</v>
      </c>
      <c r="H810" s="88">
        <v>421</v>
      </c>
      <c r="I810" s="13">
        <v>389</v>
      </c>
      <c r="J810" s="13">
        <v>381</v>
      </c>
      <c r="K810" s="13">
        <v>59</v>
      </c>
      <c r="L810" s="15">
        <f t="shared" si="25"/>
        <v>56.522309711286091</v>
      </c>
    </row>
    <row r="811" spans="1:12" x14ac:dyDescent="0.25">
      <c r="A811" s="13">
        <v>32</v>
      </c>
      <c r="B811" s="93" t="str">
        <f t="shared" si="24"/>
        <v>2017Cheb</v>
      </c>
      <c r="C811" s="13">
        <v>2017</v>
      </c>
      <c r="D811" s="14" t="s">
        <v>35</v>
      </c>
      <c r="E811" s="14" t="s">
        <v>34</v>
      </c>
      <c r="F811" s="87">
        <v>258</v>
      </c>
      <c r="G811" s="13">
        <v>135</v>
      </c>
      <c r="H811" s="88">
        <v>668</v>
      </c>
      <c r="I811" s="13">
        <v>919</v>
      </c>
      <c r="J811" s="13">
        <v>916</v>
      </c>
      <c r="K811" s="13">
        <v>277</v>
      </c>
      <c r="L811" s="15">
        <f t="shared" si="25"/>
        <v>110.37663755458516</v>
      </c>
    </row>
    <row r="812" spans="1:12" x14ac:dyDescent="0.25">
      <c r="A812" s="13">
        <v>33</v>
      </c>
      <c r="B812" s="93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87">
        <v>204</v>
      </c>
      <c r="G812" s="13">
        <v>83</v>
      </c>
      <c r="H812" s="88">
        <v>427</v>
      </c>
      <c r="I812" s="13">
        <v>1055</v>
      </c>
      <c r="J812" s="13">
        <v>1055</v>
      </c>
      <c r="K812" s="13">
        <v>182</v>
      </c>
      <c r="L812" s="15">
        <f t="shared" si="25"/>
        <v>62.966824644549767</v>
      </c>
    </row>
    <row r="813" spans="1:12" x14ac:dyDescent="0.25">
      <c r="A813" s="13">
        <v>34</v>
      </c>
      <c r="B813" s="93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87">
        <v>166</v>
      </c>
      <c r="G813" s="13">
        <v>109</v>
      </c>
      <c r="H813" s="88">
        <v>329</v>
      </c>
      <c r="I813" s="13">
        <v>489</v>
      </c>
      <c r="J813" s="13">
        <v>486</v>
      </c>
      <c r="K813" s="13">
        <v>97</v>
      </c>
      <c r="L813" s="15">
        <f t="shared" si="25"/>
        <v>72.849794238683131</v>
      </c>
    </row>
    <row r="814" spans="1:12" x14ac:dyDescent="0.25">
      <c r="A814" s="13">
        <v>35</v>
      </c>
      <c r="B814" s="93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87">
        <v>183</v>
      </c>
      <c r="G814" s="13">
        <v>110</v>
      </c>
      <c r="H814" s="88">
        <v>454</v>
      </c>
      <c r="I814" s="13">
        <v>329</v>
      </c>
      <c r="J814" s="13">
        <v>365</v>
      </c>
      <c r="K814" s="13">
        <v>64</v>
      </c>
      <c r="L814" s="15">
        <f t="shared" si="25"/>
        <v>64</v>
      </c>
    </row>
    <row r="815" spans="1:12" x14ac:dyDescent="0.25">
      <c r="A815" s="13">
        <v>36</v>
      </c>
      <c r="B815" s="93" t="str">
        <f t="shared" si="24"/>
        <v>2017Plzeň-Město</v>
      </c>
      <c r="C815" s="13">
        <v>2017</v>
      </c>
      <c r="D815" s="14" t="s">
        <v>135</v>
      </c>
      <c r="E815" s="14" t="s">
        <v>34</v>
      </c>
      <c r="F815" s="87">
        <v>203</v>
      </c>
      <c r="G815" s="13">
        <v>105</v>
      </c>
      <c r="H815" s="88">
        <v>440</v>
      </c>
      <c r="I815" s="13">
        <v>1648</v>
      </c>
      <c r="J815" s="13">
        <v>1669</v>
      </c>
      <c r="K815" s="13">
        <v>295</v>
      </c>
      <c r="L815" s="15">
        <f t="shared" si="25"/>
        <v>64.51467944877173</v>
      </c>
    </row>
    <row r="816" spans="1:12" x14ac:dyDescent="0.25">
      <c r="A816" s="13">
        <v>37</v>
      </c>
      <c r="B816" s="93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87">
        <v>412</v>
      </c>
      <c r="G816" s="13">
        <v>265</v>
      </c>
      <c r="H816" s="88">
        <v>831</v>
      </c>
      <c r="I816" s="13">
        <v>476</v>
      </c>
      <c r="J816" s="13">
        <v>501</v>
      </c>
      <c r="K816" s="13">
        <v>102</v>
      </c>
      <c r="L816" s="15">
        <f t="shared" si="25"/>
        <v>74.311377245508979</v>
      </c>
    </row>
    <row r="817" spans="1:12" x14ac:dyDescent="0.25">
      <c r="A817" s="13">
        <v>38</v>
      </c>
      <c r="B817" s="93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87">
        <v>267</v>
      </c>
      <c r="G817" s="13">
        <v>126</v>
      </c>
      <c r="H817" s="88">
        <v>675</v>
      </c>
      <c r="I817" s="13">
        <v>275</v>
      </c>
      <c r="J817" s="13">
        <v>278</v>
      </c>
      <c r="K817" s="13">
        <v>55</v>
      </c>
      <c r="L817" s="15">
        <f t="shared" si="25"/>
        <v>72.212230215827333</v>
      </c>
    </row>
    <row r="818" spans="1:12" x14ac:dyDescent="0.25">
      <c r="A818" s="13">
        <v>39</v>
      </c>
      <c r="B818" s="93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87">
        <v>185</v>
      </c>
      <c r="G818" s="13">
        <v>98</v>
      </c>
      <c r="H818" s="88">
        <v>432</v>
      </c>
      <c r="I818" s="13">
        <v>748</v>
      </c>
      <c r="J818" s="13">
        <v>763</v>
      </c>
      <c r="K818" s="13">
        <v>151</v>
      </c>
      <c r="L818" s="15">
        <f t="shared" si="25"/>
        <v>72.234600262123195</v>
      </c>
    </row>
    <row r="819" spans="1:12" x14ac:dyDescent="0.25">
      <c r="A819" s="13">
        <v>40</v>
      </c>
      <c r="B819" s="93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87">
        <v>169</v>
      </c>
      <c r="G819" s="13">
        <v>102</v>
      </c>
      <c r="H819" s="88">
        <v>311</v>
      </c>
      <c r="I819" s="13">
        <v>441</v>
      </c>
      <c r="J819" s="13">
        <v>414</v>
      </c>
      <c r="K819" s="13">
        <v>111</v>
      </c>
      <c r="L819" s="15">
        <f t="shared" si="25"/>
        <v>97.862318840579718</v>
      </c>
    </row>
    <row r="820" spans="1:12" x14ac:dyDescent="0.25">
      <c r="A820" s="13">
        <v>41</v>
      </c>
      <c r="B820" s="93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87">
        <v>373</v>
      </c>
      <c r="G820" s="13">
        <v>202</v>
      </c>
      <c r="H820" s="88">
        <v>929</v>
      </c>
      <c r="I820" s="13">
        <v>1022</v>
      </c>
      <c r="J820" s="13">
        <v>1202</v>
      </c>
      <c r="K820" s="13">
        <v>256</v>
      </c>
      <c r="L820" s="15">
        <f t="shared" si="25"/>
        <v>77.737104825291183</v>
      </c>
    </row>
    <row r="821" spans="1:12" x14ac:dyDescent="0.25">
      <c r="A821" s="13">
        <v>42</v>
      </c>
      <c r="B821" s="93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87">
        <v>500</v>
      </c>
      <c r="G821" s="13">
        <v>330</v>
      </c>
      <c r="H821" s="88">
        <v>1201</v>
      </c>
      <c r="I821" s="13">
        <v>1608</v>
      </c>
      <c r="J821" s="13">
        <v>1846</v>
      </c>
      <c r="K821" s="13">
        <v>705</v>
      </c>
      <c r="L821" s="15">
        <f t="shared" si="25"/>
        <v>139.39599133261106</v>
      </c>
    </row>
    <row r="822" spans="1:12" x14ac:dyDescent="0.25">
      <c r="A822" s="13">
        <v>43</v>
      </c>
      <c r="B822" s="93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87">
        <v>489</v>
      </c>
      <c r="G822" s="13">
        <v>366</v>
      </c>
      <c r="H822" s="88">
        <v>1135</v>
      </c>
      <c r="I822" s="13">
        <v>1386</v>
      </c>
      <c r="J822" s="13">
        <v>1553</v>
      </c>
      <c r="K822" s="13">
        <v>593</v>
      </c>
      <c r="L822" s="15">
        <f t="shared" si="25"/>
        <v>139.37218287186093</v>
      </c>
    </row>
    <row r="823" spans="1:12" x14ac:dyDescent="0.25">
      <c r="A823" s="13">
        <v>44</v>
      </c>
      <c r="B823" s="93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87">
        <v>439</v>
      </c>
      <c r="G823" s="13">
        <v>282</v>
      </c>
      <c r="H823" s="88">
        <v>1036</v>
      </c>
      <c r="I823" s="13">
        <v>706</v>
      </c>
      <c r="J823" s="13">
        <v>767</v>
      </c>
      <c r="K823" s="13">
        <v>267</v>
      </c>
      <c r="L823" s="15">
        <f t="shared" si="25"/>
        <v>127.0599739243807</v>
      </c>
    </row>
    <row r="824" spans="1:12" x14ac:dyDescent="0.25">
      <c r="A824" s="13">
        <v>45</v>
      </c>
      <c r="B824" s="93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87">
        <v>385</v>
      </c>
      <c r="G824" s="13">
        <v>291</v>
      </c>
      <c r="H824" s="88">
        <v>841</v>
      </c>
      <c r="I824" s="13">
        <v>1731</v>
      </c>
      <c r="J824" s="13">
        <v>1887</v>
      </c>
      <c r="K824" s="13">
        <v>618</v>
      </c>
      <c r="L824" s="15">
        <f t="shared" si="25"/>
        <v>119.53895071542131</v>
      </c>
    </row>
    <row r="825" spans="1:12" x14ac:dyDescent="0.25">
      <c r="A825" s="13">
        <v>46</v>
      </c>
      <c r="B825" s="93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87">
        <v>263</v>
      </c>
      <c r="G825" s="13">
        <v>97</v>
      </c>
      <c r="H825" s="88">
        <v>718</v>
      </c>
      <c r="I825" s="13">
        <v>935</v>
      </c>
      <c r="J825" s="13">
        <v>1015</v>
      </c>
      <c r="K825" s="13">
        <v>176</v>
      </c>
      <c r="L825" s="15">
        <f t="shared" si="25"/>
        <v>63.290640394088669</v>
      </c>
    </row>
    <row r="826" spans="1:12" x14ac:dyDescent="0.25">
      <c r="A826" s="13">
        <v>47</v>
      </c>
      <c r="B826" s="93" t="str">
        <f t="shared" si="24"/>
        <v>2017Louny</v>
      </c>
      <c r="C826" s="13">
        <v>2017</v>
      </c>
      <c r="D826" s="14" t="s">
        <v>50</v>
      </c>
      <c r="E826" s="14" t="s">
        <v>44</v>
      </c>
      <c r="F826" s="87">
        <v>149</v>
      </c>
      <c r="G826" s="13">
        <v>99</v>
      </c>
      <c r="H826" s="88">
        <v>313</v>
      </c>
      <c r="I826" s="13">
        <v>604</v>
      </c>
      <c r="J826" s="13">
        <v>619</v>
      </c>
      <c r="K826" s="13">
        <v>120</v>
      </c>
      <c r="L826" s="15">
        <f t="shared" si="25"/>
        <v>70.759289176090462</v>
      </c>
    </row>
    <row r="827" spans="1:12" x14ac:dyDescent="0.25">
      <c r="A827" s="13">
        <v>48</v>
      </c>
      <c r="B827" s="93" t="str">
        <f t="shared" si="24"/>
        <v>2017Most</v>
      </c>
      <c r="C827" s="13">
        <v>2017</v>
      </c>
      <c r="D827" s="14" t="s">
        <v>51</v>
      </c>
      <c r="E827" s="14" t="s">
        <v>44</v>
      </c>
      <c r="F827" s="87">
        <v>208</v>
      </c>
      <c r="G827" s="13">
        <v>113</v>
      </c>
      <c r="H827" s="88">
        <v>443</v>
      </c>
      <c r="I827" s="13">
        <v>1254</v>
      </c>
      <c r="J827" s="13">
        <v>1272</v>
      </c>
      <c r="K827" s="13">
        <v>350</v>
      </c>
      <c r="L827" s="15">
        <f t="shared" si="25"/>
        <v>100.43238993710692</v>
      </c>
    </row>
    <row r="828" spans="1:12" x14ac:dyDescent="0.25">
      <c r="A828" s="13">
        <v>49</v>
      </c>
      <c r="B828" s="93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87">
        <v>115</v>
      </c>
      <c r="G828" s="13">
        <v>44</v>
      </c>
      <c r="H828" s="88">
        <v>223</v>
      </c>
      <c r="I828" s="13">
        <v>1351</v>
      </c>
      <c r="J828" s="13">
        <v>1349</v>
      </c>
      <c r="K828" s="13">
        <v>151</v>
      </c>
      <c r="L828" s="15">
        <f t="shared" si="25"/>
        <v>40.856189770200146</v>
      </c>
    </row>
    <row r="829" spans="1:12" x14ac:dyDescent="0.25">
      <c r="A829" s="13">
        <v>50</v>
      </c>
      <c r="B829" s="93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87">
        <v>452</v>
      </c>
      <c r="G829" s="13">
        <v>316</v>
      </c>
      <c r="H829" s="88">
        <v>1043</v>
      </c>
      <c r="I829" s="13">
        <v>1962</v>
      </c>
      <c r="J829" s="13">
        <v>2120</v>
      </c>
      <c r="K829" s="13">
        <v>807</v>
      </c>
      <c r="L829" s="15">
        <f t="shared" si="25"/>
        <v>138.94103773584905</v>
      </c>
    </row>
    <row r="830" spans="1:12" x14ac:dyDescent="0.25">
      <c r="A830" s="13">
        <v>51</v>
      </c>
      <c r="B830" s="93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87">
        <v>156</v>
      </c>
      <c r="G830" s="13">
        <v>90</v>
      </c>
      <c r="H830" s="88">
        <v>351</v>
      </c>
      <c r="I830" s="13">
        <v>479</v>
      </c>
      <c r="J830" s="13">
        <v>481</v>
      </c>
      <c r="K830" s="13">
        <v>53</v>
      </c>
      <c r="L830" s="15">
        <f t="shared" si="25"/>
        <v>40.218295218295218</v>
      </c>
    </row>
    <row r="831" spans="1:12" x14ac:dyDescent="0.25">
      <c r="A831" s="13">
        <v>52</v>
      </c>
      <c r="B831" s="93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87">
        <v>148</v>
      </c>
      <c r="G831" s="13">
        <v>78</v>
      </c>
      <c r="H831" s="88">
        <v>355</v>
      </c>
      <c r="I831" s="13">
        <v>811</v>
      </c>
      <c r="J831" s="13">
        <v>812</v>
      </c>
      <c r="K831" s="13">
        <v>103</v>
      </c>
      <c r="L831" s="15">
        <f t="shared" si="25"/>
        <v>46.299261083743843</v>
      </c>
    </row>
    <row r="832" spans="1:12" x14ac:dyDescent="0.25">
      <c r="A832" s="13">
        <v>53</v>
      </c>
      <c r="B832" s="93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87">
        <v>86</v>
      </c>
      <c r="G832" s="13">
        <v>52</v>
      </c>
      <c r="H832" s="88">
        <v>165</v>
      </c>
      <c r="I832" s="13">
        <v>449</v>
      </c>
      <c r="J832" s="13">
        <v>437</v>
      </c>
      <c r="K832" s="13">
        <v>42</v>
      </c>
      <c r="L832" s="15">
        <f t="shared" si="25"/>
        <v>35.080091533180777</v>
      </c>
    </row>
    <row r="833" spans="1:12" x14ac:dyDescent="0.25">
      <c r="A833" s="13">
        <v>54</v>
      </c>
      <c r="B833" s="93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87">
        <v>180</v>
      </c>
      <c r="G833" s="13">
        <v>90</v>
      </c>
      <c r="H833" s="88">
        <v>353</v>
      </c>
      <c r="I833" s="13">
        <v>472</v>
      </c>
      <c r="J833" s="13">
        <v>482</v>
      </c>
      <c r="K833" s="13">
        <v>55</v>
      </c>
      <c r="L833" s="15">
        <f t="shared" si="25"/>
        <v>41.649377593360995</v>
      </c>
    </row>
    <row r="834" spans="1:12" x14ac:dyDescent="0.25">
      <c r="A834" s="13">
        <v>55</v>
      </c>
      <c r="B834" s="93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87">
        <v>113</v>
      </c>
      <c r="G834" s="13">
        <v>67</v>
      </c>
      <c r="H834" s="88">
        <v>261</v>
      </c>
      <c r="I834" s="13">
        <v>758</v>
      </c>
      <c r="J834" s="13">
        <v>741</v>
      </c>
      <c r="K834" s="13">
        <v>99</v>
      </c>
      <c r="L834" s="15">
        <f t="shared" si="25"/>
        <v>48.765182186234824</v>
      </c>
    </row>
    <row r="835" spans="1:12" x14ac:dyDescent="0.25">
      <c r="A835" s="13">
        <v>56</v>
      </c>
      <c r="B835" s="93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87">
        <v>140</v>
      </c>
      <c r="G835" s="13">
        <v>88</v>
      </c>
      <c r="H835" s="88">
        <v>308</v>
      </c>
      <c r="I835" s="13">
        <v>897</v>
      </c>
      <c r="J835" s="13">
        <v>987</v>
      </c>
      <c r="K835" s="13">
        <v>62</v>
      </c>
      <c r="L835" s="15">
        <f t="shared" si="25"/>
        <v>22.928064842958459</v>
      </c>
    </row>
    <row r="836" spans="1:12" x14ac:dyDescent="0.25">
      <c r="A836" s="13">
        <v>57</v>
      </c>
      <c r="B836" s="93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87">
        <v>219</v>
      </c>
      <c r="G836" s="13">
        <v>150</v>
      </c>
      <c r="H836" s="88">
        <v>497</v>
      </c>
      <c r="I836" s="13">
        <v>539</v>
      </c>
      <c r="J836" s="13">
        <v>540</v>
      </c>
      <c r="K836" s="13">
        <v>75</v>
      </c>
      <c r="L836" s="15">
        <f t="shared" si="25"/>
        <v>50.69444444444445</v>
      </c>
    </row>
    <row r="837" spans="1:12" x14ac:dyDescent="0.25">
      <c r="A837" s="13">
        <v>58</v>
      </c>
      <c r="B837" s="93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87">
        <v>145</v>
      </c>
      <c r="G837" s="13">
        <v>78</v>
      </c>
      <c r="H837" s="88">
        <v>251</v>
      </c>
      <c r="I837" s="13">
        <v>330</v>
      </c>
      <c r="J837" s="13">
        <v>272</v>
      </c>
      <c r="K837" s="13">
        <v>100</v>
      </c>
      <c r="L837" s="15">
        <f t="shared" si="25"/>
        <v>134.19117647058823</v>
      </c>
    </row>
    <row r="838" spans="1:12" x14ac:dyDescent="0.25">
      <c r="A838" s="13">
        <v>59</v>
      </c>
      <c r="B838" s="93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87">
        <v>96</v>
      </c>
      <c r="G838" s="13">
        <v>34</v>
      </c>
      <c r="H838" s="88">
        <v>224</v>
      </c>
      <c r="I838" s="13">
        <v>580</v>
      </c>
      <c r="J838" s="13">
        <v>579</v>
      </c>
      <c r="K838" s="13">
        <v>15</v>
      </c>
      <c r="L838" s="15">
        <f t="shared" si="25"/>
        <v>9.4559585492227978</v>
      </c>
    </row>
    <row r="839" spans="1:12" x14ac:dyDescent="0.25">
      <c r="A839" s="13">
        <v>60</v>
      </c>
      <c r="B839" s="93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87">
        <v>114</v>
      </c>
      <c r="G839" s="13">
        <v>59</v>
      </c>
      <c r="H839" s="88">
        <v>245</v>
      </c>
      <c r="I839" s="13">
        <v>818</v>
      </c>
      <c r="J839" s="13">
        <v>800</v>
      </c>
      <c r="K839" s="13">
        <v>136</v>
      </c>
      <c r="L839" s="15">
        <f t="shared" ref="L839:L902" si="27">K839/J839*365</f>
        <v>62.050000000000004</v>
      </c>
    </row>
    <row r="840" spans="1:12" x14ac:dyDescent="0.25">
      <c r="A840" s="13">
        <v>61</v>
      </c>
      <c r="B840" s="93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87">
        <v>82</v>
      </c>
      <c r="G840" s="13">
        <v>47</v>
      </c>
      <c r="H840" s="88">
        <v>207</v>
      </c>
      <c r="I840" s="13">
        <v>581</v>
      </c>
      <c r="J840" s="13">
        <v>574</v>
      </c>
      <c r="K840" s="13">
        <v>51</v>
      </c>
      <c r="L840" s="15">
        <f t="shared" si="27"/>
        <v>32.430313588850176</v>
      </c>
    </row>
    <row r="841" spans="1:12" x14ac:dyDescent="0.25">
      <c r="A841" s="13">
        <v>62</v>
      </c>
      <c r="B841" s="93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87">
        <v>177</v>
      </c>
      <c r="G841" s="13">
        <v>125</v>
      </c>
      <c r="H841" s="88">
        <v>343</v>
      </c>
      <c r="I841" s="13">
        <v>547</v>
      </c>
      <c r="J841" s="13">
        <v>573</v>
      </c>
      <c r="K841" s="13">
        <v>90</v>
      </c>
      <c r="L841" s="15">
        <f t="shared" si="27"/>
        <v>57.329842931937172</v>
      </c>
    </row>
    <row r="842" spans="1:12" x14ac:dyDescent="0.25">
      <c r="A842" s="13">
        <v>63</v>
      </c>
      <c r="B842" s="93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87">
        <v>94</v>
      </c>
      <c r="G842" s="13">
        <v>57</v>
      </c>
      <c r="H842" s="88">
        <v>196</v>
      </c>
      <c r="I842" s="13">
        <v>3060</v>
      </c>
      <c r="J842" s="13">
        <v>3056</v>
      </c>
      <c r="K842" s="13">
        <v>355</v>
      </c>
      <c r="L842" s="15">
        <f t="shared" si="27"/>
        <v>42.400196335078533</v>
      </c>
    </row>
    <row r="843" spans="1:12" x14ac:dyDescent="0.25">
      <c r="A843" s="13">
        <v>64</v>
      </c>
      <c r="B843" s="93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87">
        <v>186</v>
      </c>
      <c r="G843" s="13">
        <v>120</v>
      </c>
      <c r="H843" s="88">
        <v>360</v>
      </c>
      <c r="I843" s="13">
        <v>858</v>
      </c>
      <c r="J843" s="13">
        <v>868</v>
      </c>
      <c r="K843" s="13">
        <v>176</v>
      </c>
      <c r="L843" s="15">
        <f t="shared" si="27"/>
        <v>74.009216589861751</v>
      </c>
    </row>
    <row r="844" spans="1:12" x14ac:dyDescent="0.25">
      <c r="A844" s="13">
        <v>65</v>
      </c>
      <c r="B844" s="93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87">
        <v>115</v>
      </c>
      <c r="G844" s="13">
        <v>70</v>
      </c>
      <c r="H844" s="88">
        <v>232</v>
      </c>
      <c r="I844" s="13">
        <v>795</v>
      </c>
      <c r="J844" s="13">
        <v>792</v>
      </c>
      <c r="K844" s="13">
        <v>76</v>
      </c>
      <c r="L844" s="15">
        <f t="shared" si="27"/>
        <v>35.025252525252526</v>
      </c>
    </row>
    <row r="845" spans="1:12" x14ac:dyDescent="0.25">
      <c r="A845" s="13">
        <v>66</v>
      </c>
      <c r="B845" s="93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87">
        <v>142</v>
      </c>
      <c r="G845" s="13">
        <v>84</v>
      </c>
      <c r="H845" s="88">
        <v>271</v>
      </c>
      <c r="I845" s="13">
        <v>737</v>
      </c>
      <c r="J845" s="13">
        <v>773</v>
      </c>
      <c r="K845" s="13">
        <v>104</v>
      </c>
      <c r="L845" s="15">
        <f t="shared" si="27"/>
        <v>49.107373868046565</v>
      </c>
    </row>
    <row r="846" spans="1:12" x14ac:dyDescent="0.25">
      <c r="A846" s="13">
        <v>67</v>
      </c>
      <c r="B846" s="93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87">
        <v>262</v>
      </c>
      <c r="G846" s="13">
        <v>164</v>
      </c>
      <c r="H846" s="88">
        <v>631</v>
      </c>
      <c r="I846" s="13">
        <v>569</v>
      </c>
      <c r="J846" s="13">
        <v>625</v>
      </c>
      <c r="K846" s="13">
        <v>137</v>
      </c>
      <c r="L846" s="15">
        <f t="shared" si="27"/>
        <v>80.007999999999996</v>
      </c>
    </row>
    <row r="847" spans="1:12" x14ac:dyDescent="0.25">
      <c r="A847" s="13">
        <v>68</v>
      </c>
      <c r="B847" s="93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87">
        <v>126</v>
      </c>
      <c r="G847" s="13">
        <v>64</v>
      </c>
      <c r="H847" s="88">
        <v>296</v>
      </c>
      <c r="I847" s="13">
        <v>667</v>
      </c>
      <c r="J847" s="13">
        <v>643</v>
      </c>
      <c r="K847" s="13">
        <v>111</v>
      </c>
      <c r="L847" s="15">
        <f t="shared" si="27"/>
        <v>63.009331259720064</v>
      </c>
    </row>
    <row r="848" spans="1:12" x14ac:dyDescent="0.25">
      <c r="A848" s="13">
        <v>69</v>
      </c>
      <c r="B848" s="93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87">
        <v>179</v>
      </c>
      <c r="G848" s="13">
        <v>126</v>
      </c>
      <c r="H848" s="88">
        <v>339</v>
      </c>
      <c r="I848" s="13">
        <v>534</v>
      </c>
      <c r="J848" s="13">
        <v>580</v>
      </c>
      <c r="K848" s="13">
        <v>94</v>
      </c>
      <c r="L848" s="15">
        <f t="shared" si="27"/>
        <v>59.155172413793103</v>
      </c>
    </row>
    <row r="849" spans="1:12" x14ac:dyDescent="0.25">
      <c r="A849" s="13">
        <v>70</v>
      </c>
      <c r="B849" s="93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87">
        <v>175</v>
      </c>
      <c r="G849" s="13">
        <v>74</v>
      </c>
      <c r="H849" s="88">
        <v>378</v>
      </c>
      <c r="I849" s="13">
        <v>533</v>
      </c>
      <c r="J849" s="13">
        <v>527</v>
      </c>
      <c r="K849" s="13">
        <v>54</v>
      </c>
      <c r="L849" s="15">
        <f t="shared" si="27"/>
        <v>37.400379506641364</v>
      </c>
    </row>
    <row r="850" spans="1:12" x14ac:dyDescent="0.25">
      <c r="A850" s="13">
        <v>71</v>
      </c>
      <c r="B850" s="93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87">
        <v>239</v>
      </c>
      <c r="G850" s="13">
        <v>143</v>
      </c>
      <c r="H850" s="88">
        <v>549</v>
      </c>
      <c r="I850" s="13">
        <v>669</v>
      </c>
      <c r="J850" s="13">
        <v>614</v>
      </c>
      <c r="K850" s="13">
        <v>200</v>
      </c>
      <c r="L850" s="15">
        <f t="shared" si="27"/>
        <v>118.89250814332247</v>
      </c>
    </row>
    <row r="851" spans="1:12" x14ac:dyDescent="0.25">
      <c r="A851" s="13">
        <v>72</v>
      </c>
      <c r="B851" s="93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87">
        <v>179</v>
      </c>
      <c r="G851" s="13">
        <v>118</v>
      </c>
      <c r="H851" s="88">
        <v>398</v>
      </c>
      <c r="I851" s="13">
        <v>390</v>
      </c>
      <c r="J851" s="13">
        <v>382</v>
      </c>
      <c r="K851" s="13">
        <v>51</v>
      </c>
      <c r="L851" s="15">
        <f t="shared" si="27"/>
        <v>48.730366492146601</v>
      </c>
    </row>
    <row r="852" spans="1:12" x14ac:dyDescent="0.25">
      <c r="A852" s="13">
        <v>73</v>
      </c>
      <c r="B852" s="93" t="str">
        <f t="shared" si="26"/>
        <v>2017Zlín</v>
      </c>
      <c r="C852" s="13">
        <v>2017</v>
      </c>
      <c r="D852" s="14" t="s">
        <v>78</v>
      </c>
      <c r="E852" s="14" t="s">
        <v>67</v>
      </c>
      <c r="F852" s="87">
        <v>152</v>
      </c>
      <c r="G852" s="13">
        <v>79</v>
      </c>
      <c r="H852" s="88">
        <v>430</v>
      </c>
      <c r="I852" s="13">
        <v>1043</v>
      </c>
      <c r="J852" s="13">
        <v>1062</v>
      </c>
      <c r="K852" s="13">
        <v>167</v>
      </c>
      <c r="L852" s="15">
        <f t="shared" si="27"/>
        <v>57.396421845574388</v>
      </c>
    </row>
    <row r="853" spans="1:12" x14ac:dyDescent="0.25">
      <c r="A853" s="13">
        <v>74</v>
      </c>
      <c r="B853" s="93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87">
        <v>143</v>
      </c>
      <c r="G853" s="13">
        <v>93</v>
      </c>
      <c r="H853" s="88">
        <v>328</v>
      </c>
      <c r="I853" s="13">
        <v>799</v>
      </c>
      <c r="J853" s="13">
        <v>780</v>
      </c>
      <c r="K853" s="13">
        <v>183</v>
      </c>
      <c r="L853" s="15">
        <f t="shared" si="27"/>
        <v>85.634615384615387</v>
      </c>
    </row>
    <row r="854" spans="1:12" x14ac:dyDescent="0.25">
      <c r="A854" s="13">
        <v>75</v>
      </c>
      <c r="B854" s="93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87">
        <v>103</v>
      </c>
      <c r="G854" s="13">
        <v>69</v>
      </c>
      <c r="H854" s="88">
        <v>188</v>
      </c>
      <c r="I854" s="13">
        <v>394</v>
      </c>
      <c r="J854" s="13">
        <v>409</v>
      </c>
      <c r="K854" s="13">
        <v>30</v>
      </c>
      <c r="L854" s="15">
        <f t="shared" si="27"/>
        <v>26.772616136919318</v>
      </c>
    </row>
    <row r="855" spans="1:12" x14ac:dyDescent="0.25">
      <c r="A855" s="13">
        <v>76</v>
      </c>
      <c r="B855" s="93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87">
        <v>142</v>
      </c>
      <c r="G855" s="13">
        <v>84</v>
      </c>
      <c r="H855" s="88">
        <v>307</v>
      </c>
      <c r="I855" s="13">
        <v>954</v>
      </c>
      <c r="J855" s="13">
        <v>927</v>
      </c>
      <c r="K855" s="13">
        <v>187</v>
      </c>
      <c r="L855" s="15">
        <f t="shared" si="27"/>
        <v>73.629989212513479</v>
      </c>
    </row>
    <row r="856" spans="1:12" x14ac:dyDescent="0.25">
      <c r="A856" s="13">
        <v>77</v>
      </c>
      <c r="B856" s="93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87">
        <v>170</v>
      </c>
      <c r="G856" s="13">
        <v>96</v>
      </c>
      <c r="H856" s="88">
        <v>420</v>
      </c>
      <c r="I856" s="13">
        <v>1404</v>
      </c>
      <c r="J856" s="13">
        <v>1441</v>
      </c>
      <c r="K856" s="13">
        <v>237</v>
      </c>
      <c r="L856" s="15">
        <f t="shared" si="27"/>
        <v>60.031228313671065</v>
      </c>
    </row>
    <row r="857" spans="1:12" x14ac:dyDescent="0.25">
      <c r="A857" s="13">
        <v>78</v>
      </c>
      <c r="B857" s="93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87">
        <v>269</v>
      </c>
      <c r="G857" s="13">
        <v>185</v>
      </c>
      <c r="H857" s="88">
        <v>600</v>
      </c>
      <c r="I857" s="13">
        <v>342</v>
      </c>
      <c r="J857" s="13">
        <v>330</v>
      </c>
      <c r="K857" s="13">
        <v>152</v>
      </c>
      <c r="L857" s="15">
        <f t="shared" si="27"/>
        <v>168.12121212121212</v>
      </c>
    </row>
    <row r="858" spans="1:12" x14ac:dyDescent="0.25">
      <c r="A858" s="13">
        <v>79</v>
      </c>
      <c r="B858" s="93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87">
        <v>145</v>
      </c>
      <c r="G858" s="13">
        <v>67</v>
      </c>
      <c r="H858" s="88">
        <v>328</v>
      </c>
      <c r="I858" s="13">
        <v>2006</v>
      </c>
      <c r="J858" s="13">
        <v>1969</v>
      </c>
      <c r="K858" s="13">
        <v>337</v>
      </c>
      <c r="L858" s="15">
        <f t="shared" si="27"/>
        <v>62.470797359065514</v>
      </c>
    </row>
    <row r="859" spans="1:12" x14ac:dyDescent="0.25">
      <c r="A859" s="13">
        <v>80</v>
      </c>
      <c r="B859" s="93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87">
        <v>155</v>
      </c>
      <c r="G859" s="13">
        <v>83</v>
      </c>
      <c r="H859" s="88">
        <v>342</v>
      </c>
      <c r="I859" s="13">
        <v>1081</v>
      </c>
      <c r="J859" s="13">
        <v>1076</v>
      </c>
      <c r="K859" s="13">
        <v>174</v>
      </c>
      <c r="L859" s="15">
        <f t="shared" si="27"/>
        <v>59.024163568773233</v>
      </c>
    </row>
    <row r="860" spans="1:12" x14ac:dyDescent="0.25">
      <c r="A860" s="13">
        <v>81</v>
      </c>
      <c r="B860" s="93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87">
        <v>117</v>
      </c>
      <c r="G860" s="13">
        <v>64</v>
      </c>
      <c r="H860" s="88">
        <v>237</v>
      </c>
      <c r="I860" s="13">
        <v>1544</v>
      </c>
      <c r="J860" s="13">
        <v>1545</v>
      </c>
      <c r="K860" s="13">
        <v>184</v>
      </c>
      <c r="L860" s="15">
        <f t="shared" si="27"/>
        <v>43.469255663430424</v>
      </c>
    </row>
    <row r="861" spans="1:12" x14ac:dyDescent="0.25">
      <c r="A861" s="13">
        <v>82</v>
      </c>
      <c r="B861" s="93" t="str">
        <f t="shared" si="26"/>
        <v>2017Opava</v>
      </c>
      <c r="C861" s="13">
        <v>2017</v>
      </c>
      <c r="D861" s="14" t="s">
        <v>88</v>
      </c>
      <c r="E861" s="14" t="s">
        <v>82</v>
      </c>
      <c r="F861" s="87">
        <v>210</v>
      </c>
      <c r="G861" s="13">
        <v>105</v>
      </c>
      <c r="H861" s="88">
        <v>537</v>
      </c>
      <c r="I861" s="13">
        <v>982</v>
      </c>
      <c r="J861" s="13">
        <v>1040</v>
      </c>
      <c r="K861" s="13">
        <v>205</v>
      </c>
      <c r="L861" s="15">
        <f t="shared" si="27"/>
        <v>71.947115384615387</v>
      </c>
    </row>
    <row r="862" spans="1:12" x14ac:dyDescent="0.25">
      <c r="A862" s="13">
        <v>83</v>
      </c>
      <c r="B862" s="93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87">
        <v>222</v>
      </c>
      <c r="G862" s="13">
        <v>127</v>
      </c>
      <c r="H862" s="88">
        <v>563</v>
      </c>
      <c r="I862" s="13">
        <v>3336</v>
      </c>
      <c r="J862" s="13">
        <v>3305</v>
      </c>
      <c r="K862" s="13">
        <v>736</v>
      </c>
      <c r="L862" s="15">
        <f t="shared" si="27"/>
        <v>81.282904689863841</v>
      </c>
    </row>
    <row r="863" spans="1:12" x14ac:dyDescent="0.25">
      <c r="A863" s="13">
        <v>84</v>
      </c>
      <c r="B863" s="93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87">
        <v>175</v>
      </c>
      <c r="G863" s="13">
        <v>116</v>
      </c>
      <c r="H863" s="88">
        <v>356</v>
      </c>
      <c r="I863" s="13">
        <v>945</v>
      </c>
      <c r="J863" s="13">
        <v>948</v>
      </c>
      <c r="K863" s="13">
        <v>136</v>
      </c>
      <c r="L863" s="15">
        <f t="shared" si="27"/>
        <v>52.362869198312232</v>
      </c>
    </row>
    <row r="864" spans="1:12" x14ac:dyDescent="0.25">
      <c r="A864" s="13">
        <v>85</v>
      </c>
      <c r="B864" s="93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87">
        <v>125</v>
      </c>
      <c r="G864" s="13">
        <v>72</v>
      </c>
      <c r="H864" s="88">
        <v>269</v>
      </c>
      <c r="I864" s="13">
        <v>769</v>
      </c>
      <c r="J864" s="13">
        <v>801</v>
      </c>
      <c r="K864" s="13">
        <v>120</v>
      </c>
      <c r="L864" s="15">
        <f t="shared" si="27"/>
        <v>54.68164794007491</v>
      </c>
    </row>
    <row r="865" spans="1:12" x14ac:dyDescent="0.25">
      <c r="A865" s="392">
        <v>86</v>
      </c>
      <c r="B865" s="413" t="str">
        <f t="shared" si="26"/>
        <v>2017Vsetín</v>
      </c>
      <c r="C865" s="392">
        <v>2017</v>
      </c>
      <c r="D865" s="414" t="s">
        <v>92</v>
      </c>
      <c r="E865" s="414" t="s">
        <v>82</v>
      </c>
      <c r="F865" s="394">
        <v>194</v>
      </c>
      <c r="G865" s="392">
        <v>104</v>
      </c>
      <c r="H865" s="395">
        <v>417</v>
      </c>
      <c r="I865" s="392">
        <v>844</v>
      </c>
      <c r="J865" s="392">
        <v>846</v>
      </c>
      <c r="K865" s="392">
        <v>127</v>
      </c>
      <c r="L865" s="396">
        <f t="shared" si="27"/>
        <v>54.793144208037823</v>
      </c>
    </row>
    <row r="866" spans="1:12" x14ac:dyDescent="0.25">
      <c r="A866" s="13">
        <v>1</v>
      </c>
      <c r="B866" s="93" t="str">
        <f t="shared" si="26"/>
        <v>2018Praha 1</v>
      </c>
      <c r="C866" s="13">
        <v>2018</v>
      </c>
      <c r="D866" s="14" t="s">
        <v>2</v>
      </c>
      <c r="E866" s="14" t="s">
        <v>3</v>
      </c>
      <c r="F866" s="87">
        <v>151</v>
      </c>
      <c r="G866" s="13">
        <v>75</v>
      </c>
      <c r="H866" s="88">
        <v>422</v>
      </c>
      <c r="I866" s="13">
        <v>1393</v>
      </c>
      <c r="J866" s="13">
        <v>1348</v>
      </c>
      <c r="K866" s="13">
        <v>234</v>
      </c>
      <c r="L866" s="15">
        <f t="shared" si="27"/>
        <v>63.360534124629076</v>
      </c>
    </row>
    <row r="867" spans="1:12" x14ac:dyDescent="0.25">
      <c r="A867" s="13">
        <v>2</v>
      </c>
      <c r="B867" s="93" t="str">
        <f t="shared" si="26"/>
        <v>2018Praha 2</v>
      </c>
      <c r="C867" s="13">
        <v>2018</v>
      </c>
      <c r="D867" s="14" t="s">
        <v>4</v>
      </c>
      <c r="E867" s="14" t="s">
        <v>3</v>
      </c>
      <c r="F867" s="87">
        <v>174</v>
      </c>
      <c r="G867" s="13">
        <v>81</v>
      </c>
      <c r="H867" s="88">
        <v>370</v>
      </c>
      <c r="I867" s="13">
        <v>793</v>
      </c>
      <c r="J867" s="13">
        <v>856</v>
      </c>
      <c r="K867" s="13">
        <v>134</v>
      </c>
      <c r="L867" s="15">
        <f t="shared" si="27"/>
        <v>57.137850467289717</v>
      </c>
    </row>
    <row r="868" spans="1:12" x14ac:dyDescent="0.25">
      <c r="A868" s="13">
        <v>3</v>
      </c>
      <c r="B868" s="93" t="str">
        <f t="shared" si="26"/>
        <v>2018Praha 3</v>
      </c>
      <c r="C868" s="13">
        <v>2018</v>
      </c>
      <c r="D868" s="14" t="s">
        <v>5</v>
      </c>
      <c r="E868" s="14" t="s">
        <v>3</v>
      </c>
      <c r="F868" s="87">
        <v>180</v>
      </c>
      <c r="G868" s="13">
        <v>99</v>
      </c>
      <c r="H868" s="88">
        <v>405</v>
      </c>
      <c r="I868" s="13">
        <v>437</v>
      </c>
      <c r="J868" s="13">
        <v>428</v>
      </c>
      <c r="K868" s="13">
        <v>57</v>
      </c>
      <c r="L868" s="15">
        <f t="shared" si="27"/>
        <v>48.609813084112147</v>
      </c>
    </row>
    <row r="869" spans="1:12" x14ac:dyDescent="0.25">
      <c r="A869" s="13">
        <v>4</v>
      </c>
      <c r="B869" s="93" t="str">
        <f t="shared" si="26"/>
        <v>2018Praha 4</v>
      </c>
      <c r="C869" s="13">
        <v>2018</v>
      </c>
      <c r="D869" s="14" t="s">
        <v>6</v>
      </c>
      <c r="E869" s="14" t="s">
        <v>3</v>
      </c>
      <c r="F869" s="87">
        <v>165</v>
      </c>
      <c r="G869" s="13">
        <v>85</v>
      </c>
      <c r="H869" s="88">
        <v>455</v>
      </c>
      <c r="I869" s="13">
        <v>1773</v>
      </c>
      <c r="J869" s="13">
        <v>1751</v>
      </c>
      <c r="K869" s="13">
        <v>184</v>
      </c>
      <c r="L869" s="15">
        <f t="shared" si="27"/>
        <v>38.355225585379785</v>
      </c>
    </row>
    <row r="870" spans="1:12" x14ac:dyDescent="0.25">
      <c r="A870" s="13">
        <v>5</v>
      </c>
      <c r="B870" s="93" t="str">
        <f t="shared" si="26"/>
        <v>2018Praha 5</v>
      </c>
      <c r="C870" s="13">
        <v>2018</v>
      </c>
      <c r="D870" s="14" t="s">
        <v>7</v>
      </c>
      <c r="E870" s="14" t="s">
        <v>3</v>
      </c>
      <c r="F870" s="87">
        <v>138</v>
      </c>
      <c r="G870" s="13">
        <v>83</v>
      </c>
      <c r="H870" s="88">
        <v>316</v>
      </c>
      <c r="I870" s="13">
        <v>1133</v>
      </c>
      <c r="J870" s="13">
        <v>1141</v>
      </c>
      <c r="K870" s="13">
        <v>136</v>
      </c>
      <c r="L870" s="15">
        <f t="shared" si="27"/>
        <v>43.505696757230496</v>
      </c>
    </row>
    <row r="871" spans="1:12" x14ac:dyDescent="0.25">
      <c r="A871" s="13">
        <v>6</v>
      </c>
      <c r="B871" s="93" t="str">
        <f t="shared" si="26"/>
        <v>2018Praha 6</v>
      </c>
      <c r="C871" s="13">
        <v>2018</v>
      </c>
      <c r="D871" s="14" t="s">
        <v>8</v>
      </c>
      <c r="E871" s="14" t="s">
        <v>3</v>
      </c>
      <c r="F871" s="87">
        <v>274</v>
      </c>
      <c r="G871" s="13">
        <v>92</v>
      </c>
      <c r="H871" s="88">
        <v>762</v>
      </c>
      <c r="I871" s="13">
        <v>652</v>
      </c>
      <c r="J871" s="13">
        <v>632</v>
      </c>
      <c r="K871" s="13">
        <v>134</v>
      </c>
      <c r="L871" s="15">
        <f t="shared" si="27"/>
        <v>77.389240506329116</v>
      </c>
    </row>
    <row r="872" spans="1:12" x14ac:dyDescent="0.25">
      <c r="A872" s="13">
        <v>7</v>
      </c>
      <c r="B872" s="93" t="str">
        <f t="shared" si="26"/>
        <v>2018Praha 7</v>
      </c>
      <c r="C872" s="13">
        <v>2018</v>
      </c>
      <c r="D872" s="14" t="s">
        <v>9</v>
      </c>
      <c r="E872" s="14" t="s">
        <v>3</v>
      </c>
      <c r="F872" s="87">
        <v>115</v>
      </c>
      <c r="G872" s="13">
        <v>67</v>
      </c>
      <c r="H872" s="88">
        <v>274</v>
      </c>
      <c r="I872" s="13">
        <v>522</v>
      </c>
      <c r="J872" s="13">
        <v>521</v>
      </c>
      <c r="K872" s="13">
        <v>53</v>
      </c>
      <c r="L872" s="15">
        <f t="shared" si="27"/>
        <v>37.130518234165066</v>
      </c>
    </row>
    <row r="873" spans="1:12" x14ac:dyDescent="0.25">
      <c r="A873" s="13">
        <v>8</v>
      </c>
      <c r="B873" s="93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87">
        <v>152</v>
      </c>
      <c r="G873" s="13">
        <v>91</v>
      </c>
      <c r="H873" s="88">
        <v>329</v>
      </c>
      <c r="I873" s="13">
        <v>700</v>
      </c>
      <c r="J873" s="13">
        <v>688</v>
      </c>
      <c r="K873" s="13">
        <v>96</v>
      </c>
      <c r="L873" s="15">
        <f t="shared" si="27"/>
        <v>50.930232558139537</v>
      </c>
    </row>
    <row r="874" spans="1:12" x14ac:dyDescent="0.25">
      <c r="A874" s="13">
        <v>9</v>
      </c>
      <c r="B874" s="93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87">
        <v>109</v>
      </c>
      <c r="G874" s="13">
        <v>69</v>
      </c>
      <c r="H874" s="88">
        <v>216</v>
      </c>
      <c r="I874" s="13">
        <v>1000</v>
      </c>
      <c r="J874" s="13">
        <v>993</v>
      </c>
      <c r="K874" s="13">
        <v>110</v>
      </c>
      <c r="L874" s="15">
        <f t="shared" si="27"/>
        <v>40.433031218529706</v>
      </c>
    </row>
    <row r="875" spans="1:12" x14ac:dyDescent="0.25">
      <c r="A875" s="13">
        <v>10</v>
      </c>
      <c r="B875" s="93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87">
        <v>193</v>
      </c>
      <c r="G875" s="13">
        <v>97</v>
      </c>
      <c r="H875" s="88">
        <v>482</v>
      </c>
      <c r="I875" s="13">
        <v>1121</v>
      </c>
      <c r="J875" s="13">
        <v>1143</v>
      </c>
      <c r="K875" s="13">
        <v>126</v>
      </c>
      <c r="L875" s="15">
        <f t="shared" si="27"/>
        <v>40.236220472440941</v>
      </c>
    </row>
    <row r="876" spans="1:12" x14ac:dyDescent="0.25">
      <c r="A876" s="13">
        <v>11</v>
      </c>
      <c r="B876" s="93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87">
        <v>129</v>
      </c>
      <c r="G876" s="13">
        <v>71</v>
      </c>
      <c r="H876" s="88">
        <v>304</v>
      </c>
      <c r="I876" s="13">
        <v>533</v>
      </c>
      <c r="J876" s="13">
        <v>533</v>
      </c>
      <c r="K876" s="13">
        <v>25</v>
      </c>
      <c r="L876" s="15">
        <f t="shared" si="27"/>
        <v>17.120075046904315</v>
      </c>
    </row>
    <row r="877" spans="1:12" x14ac:dyDescent="0.25">
      <c r="A877" s="13">
        <v>12</v>
      </c>
      <c r="B877" s="93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87">
        <v>92</v>
      </c>
      <c r="G877" s="13">
        <v>43</v>
      </c>
      <c r="H877" s="88">
        <v>199</v>
      </c>
      <c r="I877" s="13">
        <v>453</v>
      </c>
      <c r="J877" s="13">
        <v>468</v>
      </c>
      <c r="K877" s="13">
        <v>12</v>
      </c>
      <c r="L877" s="15">
        <f t="shared" si="27"/>
        <v>9.3589743589743595</v>
      </c>
    </row>
    <row r="878" spans="1:12" x14ac:dyDescent="0.25">
      <c r="A878" s="13">
        <v>13</v>
      </c>
      <c r="B878" s="93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87">
        <v>127</v>
      </c>
      <c r="G878" s="13">
        <v>61</v>
      </c>
      <c r="H878" s="88">
        <v>330</v>
      </c>
      <c r="I878" s="13">
        <v>1266</v>
      </c>
      <c r="J878" s="13">
        <v>1298</v>
      </c>
      <c r="K878" s="13">
        <v>133</v>
      </c>
      <c r="L878" s="15">
        <f t="shared" si="27"/>
        <v>37.399845916795066</v>
      </c>
    </row>
    <row r="879" spans="1:12" x14ac:dyDescent="0.25">
      <c r="A879" s="13">
        <v>14</v>
      </c>
      <c r="B879" s="93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87">
        <v>207</v>
      </c>
      <c r="G879" s="13">
        <v>86</v>
      </c>
      <c r="H879" s="88">
        <v>596</v>
      </c>
      <c r="I879" s="13">
        <v>690</v>
      </c>
      <c r="J879" s="13">
        <v>684</v>
      </c>
      <c r="K879" s="13">
        <v>60</v>
      </c>
      <c r="L879" s="15">
        <f t="shared" si="27"/>
        <v>32.017543859649123</v>
      </c>
    </row>
    <row r="880" spans="1:12" x14ac:dyDescent="0.25">
      <c r="A880" s="13">
        <v>15</v>
      </c>
      <c r="B880" s="93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87">
        <v>89</v>
      </c>
      <c r="G880" s="13">
        <v>42</v>
      </c>
      <c r="H880" s="88">
        <v>186</v>
      </c>
      <c r="I880" s="13">
        <v>326</v>
      </c>
      <c r="J880" s="13">
        <v>319</v>
      </c>
      <c r="K880" s="13">
        <v>16</v>
      </c>
      <c r="L880" s="15">
        <f t="shared" si="27"/>
        <v>18.30721003134796</v>
      </c>
    </row>
    <row r="881" spans="1:12" x14ac:dyDescent="0.25">
      <c r="A881" s="13">
        <v>16</v>
      </c>
      <c r="B881" s="93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87">
        <v>295</v>
      </c>
      <c r="G881" s="13">
        <v>88</v>
      </c>
      <c r="H881" s="88">
        <v>777</v>
      </c>
      <c r="I881" s="13">
        <v>712</v>
      </c>
      <c r="J881" s="13">
        <v>733</v>
      </c>
      <c r="K881" s="13">
        <v>62</v>
      </c>
      <c r="L881" s="15">
        <f t="shared" si="27"/>
        <v>30.873124147339698</v>
      </c>
    </row>
    <row r="882" spans="1:12" x14ac:dyDescent="0.25">
      <c r="A882" s="13">
        <v>17</v>
      </c>
      <c r="B882" s="93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87">
        <v>73</v>
      </c>
      <c r="G882" s="13">
        <v>47</v>
      </c>
      <c r="H882" s="88">
        <v>176</v>
      </c>
      <c r="I882" s="13">
        <v>873</v>
      </c>
      <c r="J882" s="13">
        <v>878</v>
      </c>
      <c r="K882" s="13">
        <v>41</v>
      </c>
      <c r="L882" s="15">
        <f t="shared" si="27"/>
        <v>17.044419134396357</v>
      </c>
    </row>
    <row r="883" spans="1:12" x14ac:dyDescent="0.25">
      <c r="A883" s="13">
        <v>18</v>
      </c>
      <c r="B883" s="93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87">
        <v>81</v>
      </c>
      <c r="G883" s="13">
        <v>47</v>
      </c>
      <c r="H883" s="88">
        <v>164</v>
      </c>
      <c r="I883" s="13">
        <v>550</v>
      </c>
      <c r="J883" s="13">
        <v>557</v>
      </c>
      <c r="K883" s="13">
        <v>36</v>
      </c>
      <c r="L883" s="15">
        <f t="shared" si="27"/>
        <v>23.590664272890482</v>
      </c>
    </row>
    <row r="884" spans="1:12" x14ac:dyDescent="0.25">
      <c r="A884" s="13">
        <v>19</v>
      </c>
      <c r="B884" s="93" t="str">
        <f t="shared" si="26"/>
        <v>2018Praha-Východ</v>
      </c>
      <c r="C884" s="13">
        <v>2018</v>
      </c>
      <c r="D884" s="14" t="s">
        <v>133</v>
      </c>
      <c r="E884" s="14" t="s">
        <v>14</v>
      </c>
      <c r="F884" s="87">
        <v>136</v>
      </c>
      <c r="G884" s="13">
        <v>80</v>
      </c>
      <c r="H884" s="88">
        <v>290</v>
      </c>
      <c r="I884" s="13">
        <v>1013</v>
      </c>
      <c r="J884" s="13">
        <v>993</v>
      </c>
      <c r="K884" s="13">
        <v>90</v>
      </c>
      <c r="L884" s="15">
        <f t="shared" si="27"/>
        <v>33.081570996978847</v>
      </c>
    </row>
    <row r="885" spans="1:12" x14ac:dyDescent="0.25">
      <c r="A885" s="13">
        <v>20</v>
      </c>
      <c r="B885" s="93" t="str">
        <f t="shared" si="26"/>
        <v>2018Praha-Západ</v>
      </c>
      <c r="C885" s="13">
        <v>2018</v>
      </c>
      <c r="D885" s="14" t="s">
        <v>134</v>
      </c>
      <c r="E885" s="14" t="s">
        <v>14</v>
      </c>
      <c r="F885" s="87">
        <v>287</v>
      </c>
      <c r="G885" s="13">
        <v>89</v>
      </c>
      <c r="H885" s="88">
        <v>626</v>
      </c>
      <c r="I885" s="13">
        <v>812</v>
      </c>
      <c r="J885" s="13">
        <v>812</v>
      </c>
      <c r="K885" s="13">
        <v>44</v>
      </c>
      <c r="L885" s="15">
        <f t="shared" si="27"/>
        <v>19.778325123152712</v>
      </c>
    </row>
    <row r="886" spans="1:12" x14ac:dyDescent="0.25">
      <c r="A886" s="13">
        <v>21</v>
      </c>
      <c r="B886" s="93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87">
        <v>127</v>
      </c>
      <c r="G886" s="13">
        <v>77</v>
      </c>
      <c r="H886" s="88">
        <v>243</v>
      </c>
      <c r="I886" s="13">
        <v>650</v>
      </c>
      <c r="J886" s="13">
        <v>651</v>
      </c>
      <c r="K886" s="13">
        <v>49</v>
      </c>
      <c r="L886" s="15">
        <f t="shared" si="27"/>
        <v>27.473118279569892</v>
      </c>
    </row>
    <row r="887" spans="1:12" x14ac:dyDescent="0.25">
      <c r="A887" s="13">
        <v>22</v>
      </c>
      <c r="B887" s="93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87">
        <v>144</v>
      </c>
      <c r="G887" s="13">
        <v>60</v>
      </c>
      <c r="H887" s="88">
        <v>453</v>
      </c>
      <c r="I887" s="13">
        <v>291</v>
      </c>
      <c r="J887" s="13">
        <v>297</v>
      </c>
      <c r="K887" s="13">
        <v>14</v>
      </c>
      <c r="L887" s="15">
        <f t="shared" si="27"/>
        <v>17.205387205387204</v>
      </c>
    </row>
    <row r="888" spans="1:12" x14ac:dyDescent="0.25">
      <c r="A888" s="13">
        <v>23</v>
      </c>
      <c r="B888" s="93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87">
        <v>194</v>
      </c>
      <c r="G888" s="13">
        <v>111</v>
      </c>
      <c r="H888" s="88">
        <v>440</v>
      </c>
      <c r="I888" s="13">
        <v>1686</v>
      </c>
      <c r="J888" s="13">
        <v>1727</v>
      </c>
      <c r="K888" s="13">
        <v>228</v>
      </c>
      <c r="L888" s="15">
        <f t="shared" si="27"/>
        <v>48.187608569774177</v>
      </c>
    </row>
    <row r="889" spans="1:12" x14ac:dyDescent="0.25">
      <c r="A889" s="13">
        <v>24</v>
      </c>
      <c r="B889" s="93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87">
        <v>103</v>
      </c>
      <c r="G889" s="13">
        <v>75</v>
      </c>
      <c r="H889" s="88">
        <v>202</v>
      </c>
      <c r="I889" s="13">
        <v>407</v>
      </c>
      <c r="J889" s="13">
        <v>415</v>
      </c>
      <c r="K889" s="13">
        <v>42</v>
      </c>
      <c r="L889" s="15">
        <f t="shared" si="27"/>
        <v>36.939759036144579</v>
      </c>
    </row>
    <row r="890" spans="1:12" x14ac:dyDescent="0.25">
      <c r="A890" s="13">
        <v>25</v>
      </c>
      <c r="B890" s="93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87">
        <v>143</v>
      </c>
      <c r="G890" s="13">
        <v>65</v>
      </c>
      <c r="H890" s="88">
        <v>401</v>
      </c>
      <c r="I890" s="13">
        <v>566</v>
      </c>
      <c r="J890" s="13">
        <v>565</v>
      </c>
      <c r="K890" s="13">
        <v>73</v>
      </c>
      <c r="L890" s="15">
        <f t="shared" si="27"/>
        <v>47.159292035398238</v>
      </c>
    </row>
    <row r="891" spans="1:12" x14ac:dyDescent="0.25">
      <c r="A891" s="13">
        <v>26</v>
      </c>
      <c r="B891" s="93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87">
        <v>84</v>
      </c>
      <c r="G891" s="13">
        <v>48</v>
      </c>
      <c r="H891" s="88">
        <v>204</v>
      </c>
      <c r="I891" s="13">
        <v>288</v>
      </c>
      <c r="J891" s="13">
        <v>289</v>
      </c>
      <c r="K891" s="13">
        <v>29</v>
      </c>
      <c r="L891" s="15">
        <f t="shared" si="27"/>
        <v>36.626297577854672</v>
      </c>
    </row>
    <row r="892" spans="1:12" x14ac:dyDescent="0.25">
      <c r="A892" s="13">
        <v>27</v>
      </c>
      <c r="B892" s="93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87">
        <v>230</v>
      </c>
      <c r="G892" s="13">
        <v>131</v>
      </c>
      <c r="H892" s="88">
        <v>422</v>
      </c>
      <c r="I892" s="13">
        <v>479</v>
      </c>
      <c r="J892" s="13">
        <v>455</v>
      </c>
      <c r="K892" s="13">
        <v>95</v>
      </c>
      <c r="L892" s="15">
        <f t="shared" si="27"/>
        <v>76.208791208791212</v>
      </c>
    </row>
    <row r="893" spans="1:12" x14ac:dyDescent="0.25">
      <c r="A893" s="13">
        <v>28</v>
      </c>
      <c r="B893" s="93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87">
        <v>274</v>
      </c>
      <c r="G893" s="13">
        <v>174</v>
      </c>
      <c r="H893" s="88">
        <v>640</v>
      </c>
      <c r="I893" s="13">
        <v>316</v>
      </c>
      <c r="J893" s="13">
        <v>291</v>
      </c>
      <c r="K893" s="13">
        <v>98</v>
      </c>
      <c r="L893" s="15">
        <f t="shared" si="27"/>
        <v>122.92096219931273</v>
      </c>
    </row>
    <row r="894" spans="1:12" x14ac:dyDescent="0.25">
      <c r="A894" s="13">
        <v>29</v>
      </c>
      <c r="B894" s="93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87">
        <v>150</v>
      </c>
      <c r="G894" s="13">
        <v>84</v>
      </c>
      <c r="H894" s="88">
        <v>320</v>
      </c>
      <c r="I894" s="13">
        <v>500</v>
      </c>
      <c r="J894" s="13">
        <v>497</v>
      </c>
      <c r="K894" s="13">
        <v>48</v>
      </c>
      <c r="L894" s="15">
        <f t="shared" si="27"/>
        <v>35.25150905432595</v>
      </c>
    </row>
    <row r="895" spans="1:12" x14ac:dyDescent="0.25">
      <c r="A895" s="13">
        <v>30</v>
      </c>
      <c r="B895" s="93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87">
        <v>153</v>
      </c>
      <c r="G895" s="13">
        <v>86</v>
      </c>
      <c r="H895" s="88">
        <v>260</v>
      </c>
      <c r="I895" s="13">
        <v>545</v>
      </c>
      <c r="J895" s="13">
        <v>539</v>
      </c>
      <c r="K895" s="13">
        <v>82</v>
      </c>
      <c r="L895" s="15">
        <f t="shared" si="27"/>
        <v>55.528756957328383</v>
      </c>
    </row>
    <row r="896" spans="1:12" x14ac:dyDescent="0.25">
      <c r="A896" s="13">
        <v>31</v>
      </c>
      <c r="B896" s="93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87">
        <v>200</v>
      </c>
      <c r="G896" s="13">
        <v>88</v>
      </c>
      <c r="H896" s="88">
        <v>529</v>
      </c>
      <c r="I896" s="13">
        <v>415</v>
      </c>
      <c r="J896" s="13">
        <v>435</v>
      </c>
      <c r="K896" s="13">
        <v>39</v>
      </c>
      <c r="L896" s="15">
        <f t="shared" si="27"/>
        <v>32.724137931034484</v>
      </c>
    </row>
    <row r="897" spans="1:12" x14ac:dyDescent="0.25">
      <c r="A897" s="13">
        <v>32</v>
      </c>
      <c r="B897" s="93" t="str">
        <f t="shared" si="26"/>
        <v>2018Cheb</v>
      </c>
      <c r="C897" s="13">
        <v>2018</v>
      </c>
      <c r="D897" s="14" t="s">
        <v>35</v>
      </c>
      <c r="E897" s="14" t="s">
        <v>34</v>
      </c>
      <c r="F897" s="87">
        <v>372</v>
      </c>
      <c r="G897" s="13">
        <v>202</v>
      </c>
      <c r="H897" s="88">
        <v>930</v>
      </c>
      <c r="I897" s="13">
        <v>828</v>
      </c>
      <c r="J897" s="13">
        <v>824</v>
      </c>
      <c r="K897" s="13">
        <v>282</v>
      </c>
      <c r="L897" s="15">
        <f t="shared" si="27"/>
        <v>124.91504854368932</v>
      </c>
    </row>
    <row r="898" spans="1:12" x14ac:dyDescent="0.25">
      <c r="A898" s="13">
        <v>33</v>
      </c>
      <c r="B898" s="93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87">
        <v>218</v>
      </c>
      <c r="G898" s="13">
        <v>92</v>
      </c>
      <c r="H898" s="88">
        <v>555</v>
      </c>
      <c r="I898" s="13">
        <v>903</v>
      </c>
      <c r="J898" s="13">
        <v>941</v>
      </c>
      <c r="K898" s="13">
        <v>144</v>
      </c>
      <c r="L898" s="15">
        <f t="shared" si="27"/>
        <v>55.855472901168973</v>
      </c>
    </row>
    <row r="899" spans="1:12" x14ac:dyDescent="0.25">
      <c r="A899" s="13">
        <v>34</v>
      </c>
      <c r="B899" s="93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87">
        <v>215</v>
      </c>
      <c r="G899" s="13">
        <v>106</v>
      </c>
      <c r="H899" s="88">
        <v>482</v>
      </c>
      <c r="I899" s="13">
        <v>523</v>
      </c>
      <c r="J899" s="13">
        <v>503</v>
      </c>
      <c r="K899" s="13">
        <v>117</v>
      </c>
      <c r="L899" s="15">
        <f t="shared" si="27"/>
        <v>84.900596421471178</v>
      </c>
    </row>
    <row r="900" spans="1:12" x14ac:dyDescent="0.25">
      <c r="A900" s="13">
        <v>35</v>
      </c>
      <c r="B900" s="93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87">
        <v>225</v>
      </c>
      <c r="G900" s="13">
        <v>86</v>
      </c>
      <c r="H900" s="88">
        <v>572</v>
      </c>
      <c r="I900" s="13">
        <v>367</v>
      </c>
      <c r="J900" s="13">
        <v>390</v>
      </c>
      <c r="K900" s="13">
        <v>41</v>
      </c>
      <c r="L900" s="15">
        <f t="shared" si="27"/>
        <v>38.371794871794869</v>
      </c>
    </row>
    <row r="901" spans="1:12" x14ac:dyDescent="0.25">
      <c r="A901" s="13">
        <v>36</v>
      </c>
      <c r="B901" s="93" t="str">
        <f t="shared" si="26"/>
        <v>2018Plzeň-Město</v>
      </c>
      <c r="C901" s="13">
        <v>2018</v>
      </c>
      <c r="D901" s="14" t="s">
        <v>135</v>
      </c>
      <c r="E901" s="14" t="s">
        <v>34</v>
      </c>
      <c r="F901" s="87">
        <v>189</v>
      </c>
      <c r="G901" s="13">
        <v>99</v>
      </c>
      <c r="H901" s="88">
        <v>455</v>
      </c>
      <c r="I901" s="13">
        <v>1435</v>
      </c>
      <c r="J901" s="13">
        <v>1487</v>
      </c>
      <c r="K901" s="13">
        <v>243</v>
      </c>
      <c r="L901" s="15">
        <f t="shared" si="27"/>
        <v>59.646940147948897</v>
      </c>
    </row>
    <row r="902" spans="1:12" x14ac:dyDescent="0.25">
      <c r="A902" s="13">
        <v>37</v>
      </c>
      <c r="B902" s="93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87">
        <v>320</v>
      </c>
      <c r="G902" s="13">
        <v>198</v>
      </c>
      <c r="H902" s="88">
        <v>735</v>
      </c>
      <c r="I902" s="13">
        <v>447</v>
      </c>
      <c r="J902" s="13">
        <v>459</v>
      </c>
      <c r="K902" s="13">
        <v>90</v>
      </c>
      <c r="L902" s="15">
        <f t="shared" si="27"/>
        <v>71.568627450980387</v>
      </c>
    </row>
    <row r="903" spans="1:12" x14ac:dyDescent="0.25">
      <c r="A903" s="13">
        <v>38</v>
      </c>
      <c r="B903" s="93" t="str">
        <f t="shared" ref="B903:B951" si="28">CONCATENATE(C903,D903)</f>
        <v>2018Rokycany</v>
      </c>
      <c r="C903" s="13">
        <v>2018</v>
      </c>
      <c r="D903" s="14" t="s">
        <v>40</v>
      </c>
      <c r="E903" s="14" t="s">
        <v>34</v>
      </c>
      <c r="F903" s="87">
        <v>214</v>
      </c>
      <c r="G903" s="13">
        <v>115</v>
      </c>
      <c r="H903" s="88">
        <v>474</v>
      </c>
      <c r="I903" s="13">
        <v>308</v>
      </c>
      <c r="J903" s="13">
        <v>311</v>
      </c>
      <c r="K903" s="13">
        <v>52</v>
      </c>
      <c r="L903" s="15">
        <f t="shared" ref="L903:L951" si="29">K903/J903*365</f>
        <v>61.028938906752408</v>
      </c>
    </row>
    <row r="904" spans="1:12" x14ac:dyDescent="0.25">
      <c r="A904" s="13">
        <v>39</v>
      </c>
      <c r="B904" s="93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87">
        <v>184</v>
      </c>
      <c r="G904" s="13">
        <v>93</v>
      </c>
      <c r="H904" s="88">
        <v>430</v>
      </c>
      <c r="I904" s="13">
        <v>750</v>
      </c>
      <c r="J904" s="13">
        <v>763</v>
      </c>
      <c r="K904" s="13">
        <v>137</v>
      </c>
      <c r="L904" s="15">
        <f t="shared" si="29"/>
        <v>65.537352555701176</v>
      </c>
    </row>
    <row r="905" spans="1:12" x14ac:dyDescent="0.25">
      <c r="A905" s="13">
        <v>40</v>
      </c>
      <c r="B905" s="93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87">
        <v>234</v>
      </c>
      <c r="G905" s="13">
        <v>121</v>
      </c>
      <c r="H905" s="88">
        <v>452</v>
      </c>
      <c r="I905" s="13">
        <v>415</v>
      </c>
      <c r="J905" s="13">
        <v>403</v>
      </c>
      <c r="K905" s="13">
        <v>122</v>
      </c>
      <c r="L905" s="15">
        <f t="shared" si="29"/>
        <v>110.49627791563276</v>
      </c>
    </row>
    <row r="906" spans="1:12" x14ac:dyDescent="0.25">
      <c r="A906" s="13">
        <v>41</v>
      </c>
      <c r="B906" s="93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87">
        <v>305</v>
      </c>
      <c r="G906" s="13">
        <v>126</v>
      </c>
      <c r="H906" s="88">
        <v>785</v>
      </c>
      <c r="I906" s="13">
        <v>1017</v>
      </c>
      <c r="J906" s="13">
        <v>1072</v>
      </c>
      <c r="K906" s="13">
        <v>201</v>
      </c>
      <c r="L906" s="15">
        <f t="shared" si="29"/>
        <v>68.4375</v>
      </c>
    </row>
    <row r="907" spans="1:12" x14ac:dyDescent="0.25">
      <c r="A907" s="13">
        <v>42</v>
      </c>
      <c r="B907" s="93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87">
        <v>444</v>
      </c>
      <c r="G907" s="13">
        <v>233</v>
      </c>
      <c r="H907" s="88">
        <v>1193</v>
      </c>
      <c r="I907" s="13">
        <v>1653</v>
      </c>
      <c r="J907" s="13">
        <v>1653</v>
      </c>
      <c r="K907" s="13">
        <v>706</v>
      </c>
      <c r="L907" s="15">
        <f t="shared" si="29"/>
        <v>155.89231699939504</v>
      </c>
    </row>
    <row r="908" spans="1:12" x14ac:dyDescent="0.25">
      <c r="A908" s="13">
        <v>43</v>
      </c>
      <c r="B908" s="93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87">
        <v>421</v>
      </c>
      <c r="G908" s="13">
        <v>192</v>
      </c>
      <c r="H908" s="88">
        <v>1085</v>
      </c>
      <c r="I908" s="13">
        <v>1452</v>
      </c>
      <c r="J908" s="13">
        <v>1386</v>
      </c>
      <c r="K908" s="13">
        <v>659</v>
      </c>
      <c r="L908" s="15">
        <f t="shared" si="29"/>
        <v>173.54617604617604</v>
      </c>
    </row>
    <row r="909" spans="1:12" x14ac:dyDescent="0.25">
      <c r="A909" s="13">
        <v>44</v>
      </c>
      <c r="B909" s="93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87">
        <v>348</v>
      </c>
      <c r="G909" s="13">
        <v>201</v>
      </c>
      <c r="H909" s="88">
        <v>874</v>
      </c>
      <c r="I909" s="13">
        <v>712</v>
      </c>
      <c r="J909" s="13">
        <v>778</v>
      </c>
      <c r="K909" s="13">
        <v>201</v>
      </c>
      <c r="L909" s="15">
        <f t="shared" si="29"/>
        <v>94.299485861182518</v>
      </c>
    </row>
    <row r="910" spans="1:12" x14ac:dyDescent="0.25">
      <c r="A910" s="13">
        <v>45</v>
      </c>
      <c r="B910" s="93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87">
        <v>411</v>
      </c>
      <c r="G910" s="13">
        <v>255</v>
      </c>
      <c r="H910" s="88">
        <v>914</v>
      </c>
      <c r="I910" s="13">
        <v>1774</v>
      </c>
      <c r="J910" s="13">
        <v>1895</v>
      </c>
      <c r="K910" s="13">
        <v>498</v>
      </c>
      <c r="L910" s="15">
        <f t="shared" si="29"/>
        <v>95.920844327176766</v>
      </c>
    </row>
    <row r="911" spans="1:12" x14ac:dyDescent="0.25">
      <c r="A911" s="13">
        <v>46</v>
      </c>
      <c r="B911" s="93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87">
        <v>230</v>
      </c>
      <c r="G911" s="13">
        <v>91</v>
      </c>
      <c r="H911" s="88">
        <v>698</v>
      </c>
      <c r="I911" s="13">
        <v>898</v>
      </c>
      <c r="J911" s="13">
        <v>923</v>
      </c>
      <c r="K911" s="13">
        <v>151</v>
      </c>
      <c r="L911" s="15">
        <f t="shared" si="29"/>
        <v>59.712892741061751</v>
      </c>
    </row>
    <row r="912" spans="1:12" x14ac:dyDescent="0.25">
      <c r="A912" s="13">
        <v>47</v>
      </c>
      <c r="B912" s="93" t="str">
        <f t="shared" si="28"/>
        <v>2018Louny</v>
      </c>
      <c r="C912" s="13">
        <v>2018</v>
      </c>
      <c r="D912" s="14" t="s">
        <v>50</v>
      </c>
      <c r="E912" s="14" t="s">
        <v>44</v>
      </c>
      <c r="F912" s="87">
        <v>161</v>
      </c>
      <c r="G912" s="13">
        <v>77</v>
      </c>
      <c r="H912" s="88">
        <v>358</v>
      </c>
      <c r="I912" s="13">
        <v>616</v>
      </c>
      <c r="J912" s="13">
        <v>635</v>
      </c>
      <c r="K912" s="13">
        <v>101</v>
      </c>
      <c r="L912" s="15">
        <f t="shared" si="29"/>
        <v>58.055118110236222</v>
      </c>
    </row>
    <row r="913" spans="1:12" x14ac:dyDescent="0.25">
      <c r="A913" s="13">
        <v>48</v>
      </c>
      <c r="B913" s="93" t="str">
        <f t="shared" si="28"/>
        <v>2018Most</v>
      </c>
      <c r="C913" s="13">
        <v>2018</v>
      </c>
      <c r="D913" s="14" t="s">
        <v>51</v>
      </c>
      <c r="E913" s="14" t="s">
        <v>44</v>
      </c>
      <c r="F913" s="87">
        <v>239</v>
      </c>
      <c r="G913" s="13">
        <v>120</v>
      </c>
      <c r="H913" s="88">
        <v>449</v>
      </c>
      <c r="I913" s="13">
        <v>1212</v>
      </c>
      <c r="J913" s="13">
        <v>1233</v>
      </c>
      <c r="K913" s="13">
        <v>329</v>
      </c>
      <c r="L913" s="15">
        <f t="shared" si="29"/>
        <v>97.392538523925396</v>
      </c>
    </row>
    <row r="914" spans="1:12" x14ac:dyDescent="0.25">
      <c r="A914" s="13">
        <v>49</v>
      </c>
      <c r="B914" s="93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87">
        <v>141</v>
      </c>
      <c r="G914" s="13">
        <v>54</v>
      </c>
      <c r="H914" s="88">
        <v>309</v>
      </c>
      <c r="I914" s="13">
        <v>1315</v>
      </c>
      <c r="J914" s="13">
        <v>1275</v>
      </c>
      <c r="K914" s="13">
        <v>192</v>
      </c>
      <c r="L914" s="15">
        <f t="shared" si="29"/>
        <v>54.964705882352938</v>
      </c>
    </row>
    <row r="915" spans="1:12" x14ac:dyDescent="0.25">
      <c r="A915" s="13">
        <v>50</v>
      </c>
      <c r="B915" s="93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87">
        <v>414</v>
      </c>
      <c r="G915" s="13">
        <v>274</v>
      </c>
      <c r="H915" s="88">
        <v>1004</v>
      </c>
      <c r="I915" s="13">
        <v>1751</v>
      </c>
      <c r="J915" s="13">
        <v>1961</v>
      </c>
      <c r="K915" s="13">
        <v>597</v>
      </c>
      <c r="L915" s="15">
        <f t="shared" si="29"/>
        <v>111.11932687404385</v>
      </c>
    </row>
    <row r="916" spans="1:12" x14ac:dyDescent="0.25">
      <c r="A916" s="13">
        <v>51</v>
      </c>
      <c r="B916" s="93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87">
        <v>184</v>
      </c>
      <c r="G916" s="13">
        <v>111</v>
      </c>
      <c r="H916" s="88">
        <v>421</v>
      </c>
      <c r="I916" s="13">
        <v>515</v>
      </c>
      <c r="J916" s="13">
        <v>506</v>
      </c>
      <c r="K916" s="13">
        <v>62</v>
      </c>
      <c r="L916" s="15">
        <f t="shared" si="29"/>
        <v>44.723320158102766</v>
      </c>
    </row>
    <row r="917" spans="1:12" x14ac:dyDescent="0.25">
      <c r="A917" s="13">
        <v>52</v>
      </c>
      <c r="B917" s="93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87">
        <v>118</v>
      </c>
      <c r="G917" s="13">
        <v>61</v>
      </c>
      <c r="H917" s="88">
        <v>262</v>
      </c>
      <c r="I917" s="13">
        <v>850</v>
      </c>
      <c r="J917" s="13">
        <v>847</v>
      </c>
      <c r="K917" s="13">
        <v>106</v>
      </c>
      <c r="L917" s="15">
        <f t="shared" si="29"/>
        <v>45.678866587957501</v>
      </c>
    </row>
    <row r="918" spans="1:12" x14ac:dyDescent="0.25">
      <c r="A918" s="13">
        <v>53</v>
      </c>
      <c r="B918" s="93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87">
        <v>108</v>
      </c>
      <c r="G918" s="13">
        <v>65</v>
      </c>
      <c r="H918" s="88">
        <v>221</v>
      </c>
      <c r="I918" s="13">
        <v>477</v>
      </c>
      <c r="J918" s="13">
        <v>443</v>
      </c>
      <c r="K918" s="13">
        <v>76</v>
      </c>
      <c r="L918" s="15">
        <f t="shared" si="29"/>
        <v>62.618510158013542</v>
      </c>
    </row>
    <row r="919" spans="1:12" x14ac:dyDescent="0.25">
      <c r="A919" s="13">
        <v>54</v>
      </c>
      <c r="B919" s="93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87">
        <v>188</v>
      </c>
      <c r="G919" s="13">
        <v>72</v>
      </c>
      <c r="H919" s="88">
        <v>393</v>
      </c>
      <c r="I919" s="13">
        <v>436</v>
      </c>
      <c r="J919" s="13">
        <v>452</v>
      </c>
      <c r="K919" s="13">
        <v>39</v>
      </c>
      <c r="L919" s="15">
        <f t="shared" si="29"/>
        <v>31.493362831858406</v>
      </c>
    </row>
    <row r="920" spans="1:12" x14ac:dyDescent="0.25">
      <c r="A920" s="13">
        <v>55</v>
      </c>
      <c r="B920" s="93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87">
        <v>132</v>
      </c>
      <c r="G920" s="13">
        <v>79</v>
      </c>
      <c r="H920" s="88">
        <v>335</v>
      </c>
      <c r="I920" s="13">
        <v>762</v>
      </c>
      <c r="J920" s="13">
        <v>782</v>
      </c>
      <c r="K920" s="13">
        <v>79</v>
      </c>
      <c r="L920" s="15">
        <f t="shared" si="29"/>
        <v>36.873401534526856</v>
      </c>
    </row>
    <row r="921" spans="1:12" x14ac:dyDescent="0.25">
      <c r="A921" s="13">
        <v>56</v>
      </c>
      <c r="B921" s="93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87">
        <v>124</v>
      </c>
      <c r="G921" s="13">
        <v>64</v>
      </c>
      <c r="H921" s="88">
        <v>314</v>
      </c>
      <c r="I921" s="13">
        <v>902</v>
      </c>
      <c r="J921" s="13">
        <v>900</v>
      </c>
      <c r="K921" s="13">
        <v>65</v>
      </c>
      <c r="L921" s="15">
        <f t="shared" si="29"/>
        <v>26.361111111111107</v>
      </c>
    </row>
    <row r="922" spans="1:12" x14ac:dyDescent="0.25">
      <c r="A922" s="13">
        <v>57</v>
      </c>
      <c r="B922" s="93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87">
        <v>210</v>
      </c>
      <c r="G922" s="13">
        <v>126</v>
      </c>
      <c r="H922" s="88">
        <v>518</v>
      </c>
      <c r="I922" s="13">
        <v>490</v>
      </c>
      <c r="J922" s="13">
        <v>519</v>
      </c>
      <c r="K922" s="13">
        <v>46</v>
      </c>
      <c r="L922" s="15">
        <f t="shared" si="29"/>
        <v>32.350674373795762</v>
      </c>
    </row>
    <row r="923" spans="1:12" x14ac:dyDescent="0.25">
      <c r="A923" s="13">
        <v>58</v>
      </c>
      <c r="B923" s="93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87">
        <v>179</v>
      </c>
      <c r="G923" s="13">
        <v>105</v>
      </c>
      <c r="H923" s="88">
        <v>361</v>
      </c>
      <c r="I923" s="13">
        <v>329</v>
      </c>
      <c r="J923" s="13">
        <v>376</v>
      </c>
      <c r="K923" s="13">
        <v>53</v>
      </c>
      <c r="L923" s="15">
        <f t="shared" si="29"/>
        <v>51.449468085106382</v>
      </c>
    </row>
    <row r="924" spans="1:12" x14ac:dyDescent="0.25">
      <c r="A924" s="13">
        <v>59</v>
      </c>
      <c r="B924" s="93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87">
        <v>67</v>
      </c>
      <c r="G924" s="13">
        <v>40</v>
      </c>
      <c r="H924" s="88">
        <v>151</v>
      </c>
      <c r="I924" s="13">
        <v>537</v>
      </c>
      <c r="J924" s="13">
        <v>533</v>
      </c>
      <c r="K924" s="13">
        <v>19</v>
      </c>
      <c r="L924" s="15">
        <f t="shared" si="29"/>
        <v>13.011257035647279</v>
      </c>
    </row>
    <row r="925" spans="1:12" x14ac:dyDescent="0.25">
      <c r="A925" s="13">
        <v>60</v>
      </c>
      <c r="B925" s="93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87">
        <v>96</v>
      </c>
      <c r="G925" s="13">
        <v>55</v>
      </c>
      <c r="H925" s="88">
        <v>196</v>
      </c>
      <c r="I925" s="13">
        <v>802</v>
      </c>
      <c r="J925" s="13">
        <v>836</v>
      </c>
      <c r="K925" s="13">
        <v>102</v>
      </c>
      <c r="L925" s="15">
        <f t="shared" si="29"/>
        <v>44.533492822966508</v>
      </c>
    </row>
    <row r="926" spans="1:12" x14ac:dyDescent="0.25">
      <c r="A926" s="13">
        <v>61</v>
      </c>
      <c r="B926" s="93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87">
        <v>105</v>
      </c>
      <c r="G926" s="13">
        <v>51</v>
      </c>
      <c r="H926" s="88">
        <v>198</v>
      </c>
      <c r="I926" s="13">
        <v>542</v>
      </c>
      <c r="J926" s="13">
        <v>535</v>
      </c>
      <c r="K926" s="13">
        <v>58</v>
      </c>
      <c r="L926" s="15">
        <f t="shared" si="29"/>
        <v>39.570093457943926</v>
      </c>
    </row>
    <row r="927" spans="1:12" x14ac:dyDescent="0.25">
      <c r="A927" s="13">
        <v>62</v>
      </c>
      <c r="B927" s="93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87">
        <v>194</v>
      </c>
      <c r="G927" s="13">
        <v>129</v>
      </c>
      <c r="H927" s="88">
        <v>463</v>
      </c>
      <c r="I927" s="13">
        <v>540</v>
      </c>
      <c r="J927" s="13">
        <v>542</v>
      </c>
      <c r="K927" s="13">
        <v>88</v>
      </c>
      <c r="L927" s="15">
        <f t="shared" si="29"/>
        <v>59.261992619926197</v>
      </c>
    </row>
    <row r="928" spans="1:12" x14ac:dyDescent="0.25">
      <c r="A928" s="13">
        <v>63</v>
      </c>
      <c r="B928" s="93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87">
        <v>89</v>
      </c>
      <c r="G928" s="13">
        <v>57</v>
      </c>
      <c r="H928" s="88">
        <v>187</v>
      </c>
      <c r="I928" s="13">
        <v>2926</v>
      </c>
      <c r="J928" s="13">
        <v>2912</v>
      </c>
      <c r="K928" s="13">
        <v>369</v>
      </c>
      <c r="L928" s="15">
        <f t="shared" si="29"/>
        <v>46.251717032967029</v>
      </c>
    </row>
    <row r="929" spans="1:12" x14ac:dyDescent="0.25">
      <c r="A929" s="13">
        <v>64</v>
      </c>
      <c r="B929" s="93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87">
        <v>191</v>
      </c>
      <c r="G929" s="13">
        <v>134</v>
      </c>
      <c r="H929" s="88">
        <v>384</v>
      </c>
      <c r="I929" s="13">
        <v>726</v>
      </c>
      <c r="J929" s="13">
        <v>765</v>
      </c>
      <c r="K929" s="13">
        <v>137</v>
      </c>
      <c r="L929" s="15">
        <f t="shared" si="29"/>
        <v>65.366013071895424</v>
      </c>
    </row>
    <row r="930" spans="1:12" x14ac:dyDescent="0.25">
      <c r="A930" s="13">
        <v>65</v>
      </c>
      <c r="B930" s="93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87">
        <v>103</v>
      </c>
      <c r="G930" s="13">
        <v>68</v>
      </c>
      <c r="H930" s="88">
        <v>180</v>
      </c>
      <c r="I930" s="13">
        <v>744</v>
      </c>
      <c r="J930" s="13">
        <v>726</v>
      </c>
      <c r="K930" s="13">
        <v>94</v>
      </c>
      <c r="L930" s="15">
        <f t="shared" si="29"/>
        <v>47.25895316804408</v>
      </c>
    </row>
    <row r="931" spans="1:12" x14ac:dyDescent="0.25">
      <c r="A931" s="13">
        <v>66</v>
      </c>
      <c r="B931" s="93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87">
        <v>157</v>
      </c>
      <c r="G931" s="13">
        <v>76</v>
      </c>
      <c r="H931" s="88">
        <v>396</v>
      </c>
      <c r="I931" s="13">
        <v>699</v>
      </c>
      <c r="J931" s="13">
        <v>697</v>
      </c>
      <c r="K931" s="13">
        <v>106</v>
      </c>
      <c r="L931" s="15">
        <f t="shared" si="29"/>
        <v>55.509325681492108</v>
      </c>
    </row>
    <row r="932" spans="1:12" x14ac:dyDescent="0.25">
      <c r="A932" s="13">
        <v>67</v>
      </c>
      <c r="B932" s="93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87">
        <v>258</v>
      </c>
      <c r="G932" s="13">
        <v>139</v>
      </c>
      <c r="H932" s="88">
        <v>670</v>
      </c>
      <c r="I932" s="13">
        <v>542</v>
      </c>
      <c r="J932" s="13">
        <v>521</v>
      </c>
      <c r="K932" s="13">
        <v>158</v>
      </c>
      <c r="L932" s="15">
        <f t="shared" si="29"/>
        <v>110.69097888675623</v>
      </c>
    </row>
    <row r="933" spans="1:12" x14ac:dyDescent="0.25">
      <c r="A933" s="13">
        <v>68</v>
      </c>
      <c r="B933" s="93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87">
        <v>133</v>
      </c>
      <c r="G933" s="13">
        <v>68</v>
      </c>
      <c r="H933" s="88">
        <v>296</v>
      </c>
      <c r="I933" s="13">
        <v>655</v>
      </c>
      <c r="J933" s="13">
        <v>636</v>
      </c>
      <c r="K933" s="13">
        <v>130</v>
      </c>
      <c r="L933" s="15">
        <f t="shared" si="29"/>
        <v>74.606918238993714</v>
      </c>
    </row>
    <row r="934" spans="1:12" x14ac:dyDescent="0.25">
      <c r="A934" s="13">
        <v>69</v>
      </c>
      <c r="B934" s="93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87">
        <v>169</v>
      </c>
      <c r="G934" s="13">
        <v>98</v>
      </c>
      <c r="H934" s="88">
        <v>337</v>
      </c>
      <c r="I934" s="13">
        <v>488</v>
      </c>
      <c r="J934" s="13">
        <v>514</v>
      </c>
      <c r="K934" s="13">
        <v>68</v>
      </c>
      <c r="L934" s="15">
        <f t="shared" si="29"/>
        <v>48.28793774319066</v>
      </c>
    </row>
    <row r="935" spans="1:12" x14ac:dyDescent="0.25">
      <c r="A935" s="13">
        <v>70</v>
      </c>
      <c r="B935" s="93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87">
        <v>116</v>
      </c>
      <c r="G935" s="13">
        <v>67</v>
      </c>
      <c r="H935" s="88">
        <v>245</v>
      </c>
      <c r="I935" s="13">
        <v>516</v>
      </c>
      <c r="J935" s="13">
        <v>526</v>
      </c>
      <c r="K935" s="13">
        <v>44</v>
      </c>
      <c r="L935" s="15">
        <f t="shared" si="29"/>
        <v>30.532319391634978</v>
      </c>
    </row>
    <row r="936" spans="1:12" x14ac:dyDescent="0.25">
      <c r="A936" s="13">
        <v>71</v>
      </c>
      <c r="B936" s="93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87">
        <v>261</v>
      </c>
      <c r="G936" s="13">
        <v>153</v>
      </c>
      <c r="H936" s="88">
        <v>675</v>
      </c>
      <c r="I936" s="13">
        <v>746</v>
      </c>
      <c r="J936" s="13">
        <v>697</v>
      </c>
      <c r="K936" s="13">
        <v>249</v>
      </c>
      <c r="L936" s="15">
        <f t="shared" si="29"/>
        <v>130.3945480631277</v>
      </c>
    </row>
    <row r="937" spans="1:12" x14ac:dyDescent="0.25">
      <c r="A937" s="13">
        <v>72</v>
      </c>
      <c r="B937" s="93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87">
        <v>194</v>
      </c>
      <c r="G937" s="13">
        <v>148</v>
      </c>
      <c r="H937" s="88">
        <v>457</v>
      </c>
      <c r="I937" s="13">
        <v>359</v>
      </c>
      <c r="J937" s="13">
        <v>364</v>
      </c>
      <c r="K937" s="13">
        <v>46</v>
      </c>
      <c r="L937" s="15">
        <f t="shared" si="29"/>
        <v>46.126373626373628</v>
      </c>
    </row>
    <row r="938" spans="1:12" x14ac:dyDescent="0.25">
      <c r="A938" s="13">
        <v>73</v>
      </c>
      <c r="B938" s="93" t="str">
        <f t="shared" si="28"/>
        <v>2018Zlín</v>
      </c>
      <c r="C938" s="13">
        <v>2018</v>
      </c>
      <c r="D938" s="14" t="s">
        <v>78</v>
      </c>
      <c r="E938" s="14" t="s">
        <v>67</v>
      </c>
      <c r="F938" s="87">
        <v>166</v>
      </c>
      <c r="G938" s="13">
        <v>83</v>
      </c>
      <c r="H938" s="88">
        <v>476</v>
      </c>
      <c r="I938" s="13">
        <v>973</v>
      </c>
      <c r="J938" s="13">
        <v>1004</v>
      </c>
      <c r="K938" s="13">
        <v>136</v>
      </c>
      <c r="L938" s="15">
        <f t="shared" si="29"/>
        <v>49.442231075697208</v>
      </c>
    </row>
    <row r="939" spans="1:12" x14ac:dyDescent="0.25">
      <c r="A939" s="13">
        <v>74</v>
      </c>
      <c r="B939" s="93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87">
        <v>187</v>
      </c>
      <c r="G939" s="13">
        <v>96</v>
      </c>
      <c r="H939" s="88">
        <v>428</v>
      </c>
      <c r="I939" s="13">
        <v>801</v>
      </c>
      <c r="J939" s="13">
        <v>848</v>
      </c>
      <c r="K939" s="13">
        <v>136</v>
      </c>
      <c r="L939" s="15">
        <f t="shared" si="29"/>
        <v>58.537735849056602</v>
      </c>
    </row>
    <row r="940" spans="1:12" x14ac:dyDescent="0.25">
      <c r="A940" s="13">
        <v>75</v>
      </c>
      <c r="B940" s="93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87">
        <v>148</v>
      </c>
      <c r="G940" s="13">
        <v>72</v>
      </c>
      <c r="H940" s="88">
        <v>337</v>
      </c>
      <c r="I940" s="13">
        <v>457</v>
      </c>
      <c r="J940" s="13">
        <v>451</v>
      </c>
      <c r="K940" s="13">
        <v>36</v>
      </c>
      <c r="L940" s="15">
        <f t="shared" si="29"/>
        <v>29.135254988913523</v>
      </c>
    </row>
    <row r="941" spans="1:12" x14ac:dyDescent="0.25">
      <c r="A941" s="13">
        <v>76</v>
      </c>
      <c r="B941" s="93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87">
        <v>189</v>
      </c>
      <c r="G941" s="13">
        <v>105</v>
      </c>
      <c r="H941" s="88">
        <v>456</v>
      </c>
      <c r="I941" s="13">
        <v>910</v>
      </c>
      <c r="J941" s="13">
        <v>836</v>
      </c>
      <c r="K941" s="13">
        <v>261</v>
      </c>
      <c r="L941" s="15">
        <f t="shared" si="29"/>
        <v>113.95334928229664</v>
      </c>
    </row>
    <row r="942" spans="1:12" x14ac:dyDescent="0.25">
      <c r="A942" s="13">
        <v>77</v>
      </c>
      <c r="B942" s="93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87">
        <v>164</v>
      </c>
      <c r="G942" s="13">
        <v>91</v>
      </c>
      <c r="H942" s="88">
        <v>397</v>
      </c>
      <c r="I942" s="13">
        <v>1408</v>
      </c>
      <c r="J942" s="13">
        <v>1373</v>
      </c>
      <c r="K942" s="13">
        <v>272</v>
      </c>
      <c r="L942" s="15">
        <f t="shared" si="29"/>
        <v>72.308812818645293</v>
      </c>
    </row>
    <row r="943" spans="1:12" x14ac:dyDescent="0.25">
      <c r="A943" s="13">
        <v>78</v>
      </c>
      <c r="B943" s="93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87">
        <v>320</v>
      </c>
      <c r="G943" s="13">
        <v>237</v>
      </c>
      <c r="H943" s="88">
        <v>679</v>
      </c>
      <c r="I943" s="13">
        <v>367</v>
      </c>
      <c r="J943" s="13">
        <v>452</v>
      </c>
      <c r="K943" s="13">
        <v>67</v>
      </c>
      <c r="L943" s="15">
        <f t="shared" si="29"/>
        <v>54.103982300884958</v>
      </c>
    </row>
    <row r="944" spans="1:12" x14ac:dyDescent="0.25">
      <c r="A944" s="13">
        <v>79</v>
      </c>
      <c r="B944" s="93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87">
        <v>134</v>
      </c>
      <c r="G944" s="13">
        <v>76</v>
      </c>
      <c r="H944" s="88">
        <v>313</v>
      </c>
      <c r="I944" s="13">
        <v>1857</v>
      </c>
      <c r="J944" s="13">
        <v>1853</v>
      </c>
      <c r="K944" s="13">
        <v>341</v>
      </c>
      <c r="L944" s="15">
        <f t="shared" si="29"/>
        <v>67.169454937938482</v>
      </c>
    </row>
    <row r="945" spans="1:12" x14ac:dyDescent="0.25">
      <c r="A945" s="13">
        <v>80</v>
      </c>
      <c r="B945" s="93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87">
        <v>180</v>
      </c>
      <c r="G945" s="13">
        <v>96</v>
      </c>
      <c r="H945" s="88">
        <v>422</v>
      </c>
      <c r="I945" s="13">
        <v>1052</v>
      </c>
      <c r="J945" s="13">
        <v>1060</v>
      </c>
      <c r="K945" s="13">
        <v>166</v>
      </c>
      <c r="L945" s="15">
        <f t="shared" si="29"/>
        <v>57.160377358490564</v>
      </c>
    </row>
    <row r="946" spans="1:12" x14ac:dyDescent="0.25">
      <c r="A946" s="13">
        <v>81</v>
      </c>
      <c r="B946" s="93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87">
        <v>139</v>
      </c>
      <c r="G946" s="13">
        <v>69</v>
      </c>
      <c r="H946" s="88">
        <v>351</v>
      </c>
      <c r="I946" s="13">
        <v>1457</v>
      </c>
      <c r="J946" s="13">
        <v>1492</v>
      </c>
      <c r="K946" s="13">
        <v>149</v>
      </c>
      <c r="L946" s="15">
        <f t="shared" si="29"/>
        <v>36.451072386058982</v>
      </c>
    </row>
    <row r="947" spans="1:12" x14ac:dyDescent="0.25">
      <c r="A947" s="13">
        <v>82</v>
      </c>
      <c r="B947" s="93" t="str">
        <f t="shared" si="28"/>
        <v>2018Opava</v>
      </c>
      <c r="C947" s="13">
        <v>2018</v>
      </c>
      <c r="D947" s="14" t="s">
        <v>88</v>
      </c>
      <c r="E947" s="14" t="s">
        <v>82</v>
      </c>
      <c r="F947" s="87">
        <v>227</v>
      </c>
      <c r="G947" s="13">
        <v>119</v>
      </c>
      <c r="H947" s="88">
        <v>620</v>
      </c>
      <c r="I947" s="13">
        <v>1018</v>
      </c>
      <c r="J947" s="13">
        <v>992</v>
      </c>
      <c r="K947" s="13">
        <v>231</v>
      </c>
      <c r="L947" s="15">
        <f t="shared" si="29"/>
        <v>84.994959677419345</v>
      </c>
    </row>
    <row r="948" spans="1:12" x14ac:dyDescent="0.25">
      <c r="A948" s="13">
        <v>83</v>
      </c>
      <c r="B948" s="93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87">
        <v>216</v>
      </c>
      <c r="G948" s="13">
        <v>117</v>
      </c>
      <c r="H948" s="88">
        <v>507</v>
      </c>
      <c r="I948" s="13">
        <v>3261</v>
      </c>
      <c r="J948" s="13">
        <v>3215</v>
      </c>
      <c r="K948" s="13">
        <v>782</v>
      </c>
      <c r="L948" s="15">
        <f t="shared" si="29"/>
        <v>88.780715396578543</v>
      </c>
    </row>
    <row r="949" spans="1:12" x14ac:dyDescent="0.25">
      <c r="A949" s="13">
        <v>84</v>
      </c>
      <c r="B949" s="93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87">
        <v>176</v>
      </c>
      <c r="G949" s="13">
        <v>114</v>
      </c>
      <c r="H949" s="88">
        <v>395</v>
      </c>
      <c r="I949" s="13">
        <v>777</v>
      </c>
      <c r="J949" s="13">
        <v>781</v>
      </c>
      <c r="K949" s="13">
        <v>132</v>
      </c>
      <c r="L949" s="15">
        <f t="shared" si="29"/>
        <v>61.690140845070424</v>
      </c>
    </row>
    <row r="950" spans="1:12" x14ac:dyDescent="0.25">
      <c r="A950" s="13">
        <v>85</v>
      </c>
      <c r="B950" s="93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87">
        <v>128</v>
      </c>
      <c r="G950" s="13">
        <v>76</v>
      </c>
      <c r="H950" s="88">
        <v>233</v>
      </c>
      <c r="I950" s="13">
        <v>794</v>
      </c>
      <c r="J950" s="13">
        <v>753</v>
      </c>
      <c r="K950" s="13">
        <v>161</v>
      </c>
      <c r="L950" s="15">
        <f t="shared" si="29"/>
        <v>78.041168658698538</v>
      </c>
    </row>
    <row r="951" spans="1:12" ht="16.5" thickBot="1" x14ac:dyDescent="0.3">
      <c r="A951" s="18">
        <v>86</v>
      </c>
      <c r="B951" s="94" t="str">
        <f t="shared" si="28"/>
        <v>2018Vsetín</v>
      </c>
      <c r="C951" s="18">
        <v>2018</v>
      </c>
      <c r="D951" s="19" t="s">
        <v>92</v>
      </c>
      <c r="E951" s="19" t="s">
        <v>82</v>
      </c>
      <c r="F951" s="89">
        <v>203</v>
      </c>
      <c r="G951" s="18">
        <v>121</v>
      </c>
      <c r="H951" s="90">
        <v>467</v>
      </c>
      <c r="I951" s="18">
        <v>854</v>
      </c>
      <c r="J951" s="18">
        <v>875</v>
      </c>
      <c r="K951" s="18">
        <v>105</v>
      </c>
      <c r="L951" s="20">
        <f t="shared" si="29"/>
        <v>43.8</v>
      </c>
    </row>
    <row r="952" spans="1:12" ht="16.5" thickTop="1" x14ac:dyDescent="0.25"/>
  </sheetData>
  <sheetProtection password="E167" sheet="1" objects="1" scenarios="1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7" tint="0.39997558519241921"/>
  </sheetPr>
  <dimension ref="A1:R181"/>
  <sheetViews>
    <sheetView workbookViewId="0">
      <pane xSplit="3" ySplit="5" topLeftCell="D6" activePane="bottomRight" state="frozen"/>
      <selection activeCell="D92" sqref="D92:F92"/>
      <selection pane="topRight" activeCell="D92" sqref="D92:F92"/>
      <selection pane="bottomLeft" activeCell="D92" sqref="D92:F92"/>
      <selection pane="bottomRight" activeCell="D6" sqref="D6"/>
    </sheetView>
  </sheetViews>
  <sheetFormatPr defaultRowHeight="15.75" x14ac:dyDescent="0.25"/>
  <cols>
    <col min="1" max="1" width="13.375" style="42" customWidth="1"/>
    <col min="2" max="2" width="18.25" bestFit="1" customWidth="1"/>
    <col min="3" max="3" width="15" bestFit="1" customWidth="1"/>
    <col min="4" max="6" width="12.625" style="42" customWidth="1"/>
    <col min="7" max="9" width="12.625" style="458" customWidth="1"/>
    <col min="10" max="10" width="14.625" customWidth="1"/>
    <col min="11" max="18" width="12.625" customWidth="1"/>
  </cols>
  <sheetData>
    <row r="1" spans="1:18" x14ac:dyDescent="0.25">
      <c r="A1" s="3" t="s">
        <v>126</v>
      </c>
      <c r="B1" s="1"/>
      <c r="C1" s="1"/>
    </row>
    <row r="2" spans="1:18" x14ac:dyDescent="0.25">
      <c r="A2" s="3" t="s">
        <v>277</v>
      </c>
      <c r="B2" s="1"/>
      <c r="C2" s="1"/>
    </row>
    <row r="3" spans="1:18" ht="16.5" thickBot="1" x14ac:dyDescent="0.3">
      <c r="A3" s="3" t="s">
        <v>292</v>
      </c>
    </row>
    <row r="4" spans="1:18" ht="16.5" customHeight="1" thickTop="1" x14ac:dyDescent="0.25">
      <c r="A4" s="38"/>
      <c r="B4" s="38"/>
      <c r="C4" s="38"/>
      <c r="D4" s="496" t="s">
        <v>1</v>
      </c>
      <c r="E4" s="497"/>
      <c r="F4" s="498"/>
      <c r="G4" s="500" t="s">
        <v>108</v>
      </c>
      <c r="H4" s="501"/>
      <c r="I4" s="502"/>
      <c r="J4" s="499" t="s">
        <v>109</v>
      </c>
      <c r="K4" s="499"/>
      <c r="L4" s="499"/>
      <c r="M4" s="499"/>
      <c r="N4" s="499"/>
      <c r="O4" s="53"/>
      <c r="P4" s="499" t="s">
        <v>110</v>
      </c>
      <c r="Q4" s="499"/>
      <c r="R4" s="499"/>
    </row>
    <row r="5" spans="1:18" ht="48" thickBot="1" x14ac:dyDescent="0.3">
      <c r="A5" s="5"/>
      <c r="B5" s="5" t="s">
        <v>94</v>
      </c>
      <c r="C5" s="5" t="s">
        <v>95</v>
      </c>
      <c r="D5" s="415" t="s">
        <v>96</v>
      </c>
      <c r="E5" s="416" t="s">
        <v>97</v>
      </c>
      <c r="F5" s="417" t="s">
        <v>98</v>
      </c>
      <c r="G5" s="463" t="s">
        <v>99</v>
      </c>
      <c r="H5" s="464" t="s">
        <v>100</v>
      </c>
      <c r="I5" s="465" t="s">
        <v>163</v>
      </c>
      <c r="J5" s="6" t="s">
        <v>182</v>
      </c>
      <c r="K5" s="6" t="s">
        <v>183</v>
      </c>
      <c r="L5" s="6" t="s">
        <v>185</v>
      </c>
      <c r="M5" s="6" t="s">
        <v>112</v>
      </c>
      <c r="N5" s="6" t="s">
        <v>177</v>
      </c>
      <c r="O5" s="54" t="s">
        <v>176</v>
      </c>
      <c r="P5" s="6" t="s">
        <v>101</v>
      </c>
      <c r="Q5" s="6" t="s">
        <v>102</v>
      </c>
      <c r="R5" s="6" t="s">
        <v>103</v>
      </c>
    </row>
    <row r="6" spans="1:18" ht="16.5" thickTop="1" x14ac:dyDescent="0.25">
      <c r="A6" s="8">
        <v>1</v>
      </c>
      <c r="B6" s="9" t="s">
        <v>2</v>
      </c>
      <c r="C6" s="9" t="s">
        <v>3</v>
      </c>
      <c r="D6" s="430">
        <v>260.54289999999997</v>
      </c>
      <c r="E6" s="431">
        <v>122</v>
      </c>
      <c r="F6" s="432">
        <v>546</v>
      </c>
      <c r="G6" s="466">
        <v>6.5810199999999996</v>
      </c>
      <c r="H6" s="467">
        <v>22.362870000000001</v>
      </c>
      <c r="I6" s="468">
        <f>G6*H6/100</f>
        <v>1.471704947274</v>
      </c>
      <c r="J6" s="12">
        <v>17846</v>
      </c>
      <c r="K6" s="10">
        <v>16554</v>
      </c>
      <c r="L6" s="10">
        <v>9622</v>
      </c>
      <c r="M6" s="11">
        <f>K6/J6*100</f>
        <v>92.760282416227724</v>
      </c>
      <c r="N6" s="10">
        <f>L6/K6*365</f>
        <v>212.15597438685515</v>
      </c>
      <c r="O6" s="77">
        <v>32</v>
      </c>
      <c r="P6" s="10">
        <f t="shared" ref="P6:R37" si="0">J6/$O6</f>
        <v>557.6875</v>
      </c>
      <c r="Q6" s="10">
        <f t="shared" si="0"/>
        <v>517.3125</v>
      </c>
      <c r="R6" s="10">
        <f t="shared" si="0"/>
        <v>300.6875</v>
      </c>
    </row>
    <row r="7" spans="1:18" x14ac:dyDescent="0.25">
      <c r="A7" s="13">
        <v>2</v>
      </c>
      <c r="B7" s="14" t="s">
        <v>4</v>
      </c>
      <c r="C7" s="14" t="s">
        <v>3</v>
      </c>
      <c r="D7" s="421">
        <v>421.1925</v>
      </c>
      <c r="E7" s="409">
        <v>244</v>
      </c>
      <c r="F7" s="433">
        <v>929</v>
      </c>
      <c r="G7" s="469">
        <v>27.956990000000001</v>
      </c>
      <c r="H7" s="470">
        <v>31.50685</v>
      </c>
      <c r="I7" s="471">
        <f t="shared" ref="I7:I70" si="1">G7*H7/100</f>
        <v>8.808366903815001</v>
      </c>
      <c r="J7" s="17">
        <v>5845</v>
      </c>
      <c r="K7" s="15">
        <v>6601</v>
      </c>
      <c r="L7" s="15">
        <v>4539</v>
      </c>
      <c r="M7" s="16">
        <f t="shared" ref="M7:M70" si="2">K7/J7*100</f>
        <v>112.93413173652695</v>
      </c>
      <c r="N7" s="15">
        <f t="shared" ref="N7:N70" si="3">L7/K7*365</f>
        <v>250.98242690501439</v>
      </c>
      <c r="O7" s="78">
        <v>24</v>
      </c>
      <c r="P7" s="15">
        <f t="shared" si="0"/>
        <v>243.54166666666666</v>
      </c>
      <c r="Q7" s="15">
        <f t="shared" si="0"/>
        <v>275.04166666666669</v>
      </c>
      <c r="R7" s="15">
        <f t="shared" si="0"/>
        <v>189.125</v>
      </c>
    </row>
    <row r="8" spans="1:18" x14ac:dyDescent="0.25">
      <c r="A8" s="13">
        <v>3</v>
      </c>
      <c r="B8" s="14" t="s">
        <v>5</v>
      </c>
      <c r="C8" s="14" t="s">
        <v>3</v>
      </c>
      <c r="D8" s="421">
        <v>205.67240000000001</v>
      </c>
      <c r="E8" s="409">
        <v>146</v>
      </c>
      <c r="F8" s="433">
        <v>335</v>
      </c>
      <c r="G8" s="469">
        <v>7.4130099999999999</v>
      </c>
      <c r="H8" s="470">
        <v>25.217390000000002</v>
      </c>
      <c r="I8" s="471">
        <f t="shared" si="1"/>
        <v>1.869367642439</v>
      </c>
      <c r="J8" s="17">
        <v>5601</v>
      </c>
      <c r="K8" s="15">
        <v>5396</v>
      </c>
      <c r="L8" s="15">
        <v>2180</v>
      </c>
      <c r="M8" s="16">
        <f t="shared" si="2"/>
        <v>96.339939296554192</v>
      </c>
      <c r="N8" s="15">
        <f t="shared" si="3"/>
        <v>147.46108228317271</v>
      </c>
      <c r="O8" s="78">
        <v>14</v>
      </c>
      <c r="P8" s="15">
        <f t="shared" si="0"/>
        <v>400.07142857142856</v>
      </c>
      <c r="Q8" s="15">
        <f t="shared" si="0"/>
        <v>385.42857142857144</v>
      </c>
      <c r="R8" s="15">
        <f t="shared" si="0"/>
        <v>155.71428571428572</v>
      </c>
    </row>
    <row r="9" spans="1:18" x14ac:dyDescent="0.25">
      <c r="A9" s="13">
        <v>4</v>
      </c>
      <c r="B9" s="14" t="s">
        <v>6</v>
      </c>
      <c r="C9" s="14" t="s">
        <v>3</v>
      </c>
      <c r="D9" s="421">
        <v>234.93440000000001</v>
      </c>
      <c r="E9" s="409">
        <v>162</v>
      </c>
      <c r="F9" s="433">
        <v>322</v>
      </c>
      <c r="G9" s="469">
        <v>9.3553789999999992</v>
      </c>
      <c r="H9" s="470">
        <v>34.031410000000001</v>
      </c>
      <c r="I9" s="471">
        <f t="shared" si="1"/>
        <v>3.1837673845438998</v>
      </c>
      <c r="J9" s="17">
        <v>11912</v>
      </c>
      <c r="K9" s="15">
        <v>13112</v>
      </c>
      <c r="L9" s="15">
        <v>4909</v>
      </c>
      <c r="M9" s="16">
        <f t="shared" si="2"/>
        <v>110.07387508394896</v>
      </c>
      <c r="N9" s="15">
        <f t="shared" si="3"/>
        <v>136.65230323367908</v>
      </c>
      <c r="O9" s="78">
        <v>41</v>
      </c>
      <c r="P9" s="15">
        <f t="shared" si="0"/>
        <v>290.53658536585368</v>
      </c>
      <c r="Q9" s="15">
        <f t="shared" si="0"/>
        <v>319.80487804878049</v>
      </c>
      <c r="R9" s="15">
        <f t="shared" si="0"/>
        <v>119.73170731707317</v>
      </c>
    </row>
    <row r="10" spans="1:18" x14ac:dyDescent="0.25">
      <c r="A10" s="13">
        <v>5</v>
      </c>
      <c r="B10" s="14" t="s">
        <v>7</v>
      </c>
      <c r="C10" s="14" t="s">
        <v>3</v>
      </c>
      <c r="D10" s="421">
        <v>239.47980000000001</v>
      </c>
      <c r="E10" s="409">
        <v>152</v>
      </c>
      <c r="F10" s="433">
        <v>377</v>
      </c>
      <c r="G10" s="469">
        <v>10.825229999999999</v>
      </c>
      <c r="H10" s="470">
        <v>35.649549999999998</v>
      </c>
      <c r="I10" s="471">
        <f t="shared" si="1"/>
        <v>3.8591457814649992</v>
      </c>
      <c r="J10" s="17">
        <v>9493</v>
      </c>
      <c r="K10" s="15">
        <v>9667</v>
      </c>
      <c r="L10" s="15">
        <v>3039</v>
      </c>
      <c r="M10" s="16">
        <f t="shared" si="2"/>
        <v>101.8329295270199</v>
      </c>
      <c r="N10" s="15">
        <f t="shared" si="3"/>
        <v>114.74449156925624</v>
      </c>
      <c r="O10" s="78">
        <v>32</v>
      </c>
      <c r="P10" s="15">
        <f t="shared" si="0"/>
        <v>296.65625</v>
      </c>
      <c r="Q10" s="15">
        <f t="shared" si="0"/>
        <v>302.09375</v>
      </c>
      <c r="R10" s="15">
        <f t="shared" si="0"/>
        <v>94.96875</v>
      </c>
    </row>
    <row r="11" spans="1:18" x14ac:dyDescent="0.25">
      <c r="A11" s="13">
        <v>6</v>
      </c>
      <c r="B11" s="14" t="s">
        <v>8</v>
      </c>
      <c r="C11" s="14" t="s">
        <v>3</v>
      </c>
      <c r="D11" s="421">
        <v>363.51600000000002</v>
      </c>
      <c r="E11" s="409">
        <v>250</v>
      </c>
      <c r="F11" s="433">
        <v>557</v>
      </c>
      <c r="G11" s="469">
        <v>9.9948219999999992</v>
      </c>
      <c r="H11" s="470">
        <v>44.632770000000001</v>
      </c>
      <c r="I11" s="471">
        <f t="shared" si="1"/>
        <v>4.4609659151693997</v>
      </c>
      <c r="J11" s="17">
        <v>5671</v>
      </c>
      <c r="K11" s="15">
        <v>5749</v>
      </c>
      <c r="L11" s="15">
        <v>3290</v>
      </c>
      <c r="M11" s="16">
        <f t="shared" si="2"/>
        <v>101.37541879739022</v>
      </c>
      <c r="N11" s="15">
        <f t="shared" si="3"/>
        <v>208.87980518351017</v>
      </c>
      <c r="O11" s="78">
        <v>19</v>
      </c>
      <c r="P11" s="15">
        <f t="shared" si="0"/>
        <v>298.4736842105263</v>
      </c>
      <c r="Q11" s="15">
        <f t="shared" si="0"/>
        <v>302.57894736842104</v>
      </c>
      <c r="R11" s="15">
        <f t="shared" si="0"/>
        <v>173.15789473684211</v>
      </c>
    </row>
    <row r="12" spans="1:18" x14ac:dyDescent="0.25">
      <c r="A12" s="13">
        <v>7</v>
      </c>
      <c r="B12" s="14" t="s">
        <v>9</v>
      </c>
      <c r="C12" s="14" t="s">
        <v>3</v>
      </c>
      <c r="D12" s="421">
        <v>477.8596</v>
      </c>
      <c r="E12" s="409">
        <v>296</v>
      </c>
      <c r="F12" s="433">
        <v>999</v>
      </c>
      <c r="G12" s="469">
        <v>11.607989999999999</v>
      </c>
      <c r="H12" s="470">
        <v>34.69388</v>
      </c>
      <c r="I12" s="471">
        <f t="shared" si="1"/>
        <v>4.0272621210119999</v>
      </c>
      <c r="J12" s="17">
        <v>3033</v>
      </c>
      <c r="K12" s="15">
        <v>3360</v>
      </c>
      <c r="L12" s="15">
        <v>2432</v>
      </c>
      <c r="M12" s="16">
        <f t="shared" si="2"/>
        <v>110.78140454995054</v>
      </c>
      <c r="N12" s="15">
        <f t="shared" si="3"/>
        <v>264.1904761904762</v>
      </c>
      <c r="O12" s="78">
        <v>9</v>
      </c>
      <c r="P12" s="15">
        <f t="shared" si="0"/>
        <v>337</v>
      </c>
      <c r="Q12" s="15">
        <f t="shared" si="0"/>
        <v>373.33333333333331</v>
      </c>
      <c r="R12" s="15">
        <f t="shared" si="0"/>
        <v>270.22222222222223</v>
      </c>
    </row>
    <row r="13" spans="1:18" x14ac:dyDescent="0.25">
      <c r="A13" s="13">
        <v>8</v>
      </c>
      <c r="B13" s="14" t="s">
        <v>10</v>
      </c>
      <c r="C13" s="14" t="s">
        <v>3</v>
      </c>
      <c r="D13" s="421">
        <v>443.8064</v>
      </c>
      <c r="E13" s="409">
        <v>291</v>
      </c>
      <c r="F13" s="433">
        <v>994</v>
      </c>
      <c r="G13" s="469">
        <v>9.1662359999999996</v>
      </c>
      <c r="H13" s="470">
        <v>43.624160000000003</v>
      </c>
      <c r="I13" s="471">
        <f t="shared" si="1"/>
        <v>3.9986934586176002</v>
      </c>
      <c r="J13" s="17">
        <v>6383</v>
      </c>
      <c r="K13" s="15">
        <v>6425</v>
      </c>
      <c r="L13" s="15">
        <v>3890</v>
      </c>
      <c r="M13" s="16">
        <f t="shared" si="2"/>
        <v>100.65799780667398</v>
      </c>
      <c r="N13" s="15">
        <f t="shared" si="3"/>
        <v>220.98832684824902</v>
      </c>
      <c r="O13" s="78">
        <v>23</v>
      </c>
      <c r="P13" s="15">
        <f t="shared" si="0"/>
        <v>277.52173913043481</v>
      </c>
      <c r="Q13" s="15">
        <f t="shared" si="0"/>
        <v>279.3478260869565</v>
      </c>
      <c r="R13" s="15">
        <f t="shared" si="0"/>
        <v>169.13043478260869</v>
      </c>
    </row>
    <row r="14" spans="1:18" x14ac:dyDescent="0.25">
      <c r="A14" s="13">
        <v>9</v>
      </c>
      <c r="B14" s="14" t="s">
        <v>11</v>
      </c>
      <c r="C14" s="14" t="s">
        <v>3</v>
      </c>
      <c r="D14" s="421">
        <v>279.89690000000002</v>
      </c>
      <c r="E14" s="409">
        <v>208</v>
      </c>
      <c r="F14" s="433">
        <v>454</v>
      </c>
      <c r="G14" s="469">
        <v>10.147019999999999</v>
      </c>
      <c r="H14" s="470">
        <v>43.558280000000003</v>
      </c>
      <c r="I14" s="471">
        <f t="shared" si="1"/>
        <v>4.4198673832560003</v>
      </c>
      <c r="J14" s="17">
        <v>9398</v>
      </c>
      <c r="K14" s="15">
        <v>8875</v>
      </c>
      <c r="L14" s="15">
        <v>3407</v>
      </c>
      <c r="M14" s="16">
        <f t="shared" si="2"/>
        <v>94.434986167269628</v>
      </c>
      <c r="N14" s="15">
        <f t="shared" si="3"/>
        <v>140.11887323943662</v>
      </c>
      <c r="O14" s="78">
        <v>23</v>
      </c>
      <c r="P14" s="15">
        <f t="shared" si="0"/>
        <v>408.60869565217394</v>
      </c>
      <c r="Q14" s="15">
        <f t="shared" si="0"/>
        <v>385.86956521739131</v>
      </c>
      <c r="R14" s="15">
        <f t="shared" si="0"/>
        <v>148.13043478260869</v>
      </c>
    </row>
    <row r="15" spans="1:18" x14ac:dyDescent="0.25">
      <c r="A15" s="13">
        <v>10</v>
      </c>
      <c r="B15" s="14" t="s">
        <v>12</v>
      </c>
      <c r="C15" s="14" t="s">
        <v>3</v>
      </c>
      <c r="D15" s="421">
        <v>241.54400000000001</v>
      </c>
      <c r="E15" s="409">
        <v>175</v>
      </c>
      <c r="F15" s="433">
        <v>350</v>
      </c>
      <c r="G15" s="469">
        <v>7.5691040000000003</v>
      </c>
      <c r="H15" s="470">
        <v>29.661020000000001</v>
      </c>
      <c r="I15" s="471">
        <f t="shared" si="1"/>
        <v>2.2450734512608004</v>
      </c>
      <c r="J15" s="17">
        <v>9271</v>
      </c>
      <c r="K15" s="15">
        <v>9288</v>
      </c>
      <c r="L15" s="15">
        <v>3051</v>
      </c>
      <c r="M15" s="16">
        <f t="shared" si="2"/>
        <v>100.18336749002266</v>
      </c>
      <c r="N15" s="15">
        <f t="shared" si="3"/>
        <v>119.89825581395348</v>
      </c>
      <c r="O15" s="78">
        <v>26</v>
      </c>
      <c r="P15" s="15">
        <f t="shared" si="0"/>
        <v>356.57692307692309</v>
      </c>
      <c r="Q15" s="15">
        <f t="shared" si="0"/>
        <v>357.23076923076923</v>
      </c>
      <c r="R15" s="15">
        <f t="shared" si="0"/>
        <v>117.34615384615384</v>
      </c>
    </row>
    <row r="16" spans="1:18" x14ac:dyDescent="0.25">
      <c r="A16" s="13">
        <v>11</v>
      </c>
      <c r="B16" s="14" t="s">
        <v>15</v>
      </c>
      <c r="C16" s="14" t="s">
        <v>14</v>
      </c>
      <c r="D16" s="421">
        <v>155.54859999999999</v>
      </c>
      <c r="E16" s="409">
        <v>115</v>
      </c>
      <c r="F16" s="433">
        <v>211</v>
      </c>
      <c r="G16" s="469">
        <v>3.1111110000000002</v>
      </c>
      <c r="H16" s="470">
        <v>20</v>
      </c>
      <c r="I16" s="471">
        <f t="shared" si="1"/>
        <v>0.62222220000000006</v>
      </c>
      <c r="J16" s="17">
        <v>2348</v>
      </c>
      <c r="K16" s="15">
        <v>2411</v>
      </c>
      <c r="L16" s="15">
        <v>497</v>
      </c>
      <c r="M16" s="16">
        <f t="shared" si="2"/>
        <v>102.68313458262351</v>
      </c>
      <c r="N16" s="15">
        <f t="shared" si="3"/>
        <v>75.240564081294067</v>
      </c>
      <c r="O16" s="78">
        <v>10</v>
      </c>
      <c r="P16" s="15">
        <f t="shared" si="0"/>
        <v>234.8</v>
      </c>
      <c r="Q16" s="15">
        <f t="shared" si="0"/>
        <v>241.1</v>
      </c>
      <c r="R16" s="15">
        <f t="shared" si="0"/>
        <v>49.7</v>
      </c>
    </row>
    <row r="17" spans="1:18" x14ac:dyDescent="0.25">
      <c r="A17" s="13">
        <v>12</v>
      </c>
      <c r="B17" s="14" t="s">
        <v>13</v>
      </c>
      <c r="C17" s="14" t="s">
        <v>14</v>
      </c>
      <c r="D17" s="421">
        <v>223.0487</v>
      </c>
      <c r="E17" s="409">
        <v>151</v>
      </c>
      <c r="F17" s="433">
        <v>344</v>
      </c>
      <c r="G17" s="469">
        <v>5.3404540000000003</v>
      </c>
      <c r="H17" s="470">
        <v>37.93103</v>
      </c>
      <c r="I17" s="471">
        <f t="shared" si="1"/>
        <v>2.0256892088762002</v>
      </c>
      <c r="J17" s="17">
        <v>2365</v>
      </c>
      <c r="K17" s="15">
        <v>2465</v>
      </c>
      <c r="L17" s="15">
        <v>843</v>
      </c>
      <c r="M17" s="16">
        <f t="shared" si="2"/>
        <v>104.22832980972517</v>
      </c>
      <c r="N17" s="15">
        <f t="shared" si="3"/>
        <v>124.82555780933062</v>
      </c>
      <c r="O17" s="78">
        <v>8</v>
      </c>
      <c r="P17" s="15">
        <f t="shared" si="0"/>
        <v>295.625</v>
      </c>
      <c r="Q17" s="15">
        <f t="shared" si="0"/>
        <v>308.125</v>
      </c>
      <c r="R17" s="15">
        <f t="shared" si="0"/>
        <v>105.375</v>
      </c>
    </row>
    <row r="18" spans="1:18" x14ac:dyDescent="0.25">
      <c r="A18" s="13">
        <v>13</v>
      </c>
      <c r="B18" s="14" t="s">
        <v>16</v>
      </c>
      <c r="C18" s="14" t="s">
        <v>14</v>
      </c>
      <c r="D18" s="421">
        <v>161.3501</v>
      </c>
      <c r="E18" s="409">
        <v>122</v>
      </c>
      <c r="F18" s="433">
        <v>244</v>
      </c>
      <c r="G18" s="469">
        <v>8.8047810000000002</v>
      </c>
      <c r="H18" s="470">
        <v>54.838709999999999</v>
      </c>
      <c r="I18" s="471">
        <f t="shared" si="1"/>
        <v>4.8284283187250994</v>
      </c>
      <c r="J18" s="17">
        <v>5417</v>
      </c>
      <c r="K18" s="15">
        <v>5259</v>
      </c>
      <c r="L18" s="15">
        <v>1389</v>
      </c>
      <c r="M18" s="16">
        <f t="shared" si="2"/>
        <v>97.083256414989847</v>
      </c>
      <c r="N18" s="15">
        <f t="shared" si="3"/>
        <v>96.403308613804896</v>
      </c>
      <c r="O18" s="78">
        <v>21</v>
      </c>
      <c r="P18" s="15">
        <f t="shared" si="0"/>
        <v>257.95238095238096</v>
      </c>
      <c r="Q18" s="15">
        <f t="shared" si="0"/>
        <v>250.42857142857142</v>
      </c>
      <c r="R18" s="15">
        <f t="shared" si="0"/>
        <v>66.142857142857139</v>
      </c>
    </row>
    <row r="19" spans="1:18" x14ac:dyDescent="0.25">
      <c r="A19" s="13">
        <v>14</v>
      </c>
      <c r="B19" s="14" t="s">
        <v>17</v>
      </c>
      <c r="C19" s="14" t="s">
        <v>14</v>
      </c>
      <c r="D19" s="421">
        <v>222.68969999999999</v>
      </c>
      <c r="E19" s="409">
        <v>164</v>
      </c>
      <c r="F19" s="433">
        <v>304</v>
      </c>
      <c r="G19" s="469">
        <v>7.2</v>
      </c>
      <c r="H19" s="470">
        <v>43.010750000000002</v>
      </c>
      <c r="I19" s="471">
        <f t="shared" si="1"/>
        <v>3.0967740000000004</v>
      </c>
      <c r="J19" s="17">
        <v>3243</v>
      </c>
      <c r="K19" s="15">
        <v>3334</v>
      </c>
      <c r="L19" s="15">
        <v>1006</v>
      </c>
      <c r="M19" s="16">
        <f t="shared" si="2"/>
        <v>102.80604378661732</v>
      </c>
      <c r="N19" s="15">
        <f t="shared" si="3"/>
        <v>110.13497300539892</v>
      </c>
      <c r="O19" s="78">
        <v>14</v>
      </c>
      <c r="P19" s="15">
        <f t="shared" si="0"/>
        <v>231.64285714285714</v>
      </c>
      <c r="Q19" s="15">
        <f t="shared" si="0"/>
        <v>238.14285714285714</v>
      </c>
      <c r="R19" s="15">
        <f t="shared" si="0"/>
        <v>71.857142857142861</v>
      </c>
    </row>
    <row r="20" spans="1:18" x14ac:dyDescent="0.25">
      <c r="A20" s="13">
        <v>15</v>
      </c>
      <c r="B20" s="14" t="s">
        <v>18</v>
      </c>
      <c r="C20" s="14" t="s">
        <v>14</v>
      </c>
      <c r="D20" s="421">
        <v>145.2319</v>
      </c>
      <c r="E20" s="409">
        <v>107</v>
      </c>
      <c r="F20" s="433">
        <v>176.5</v>
      </c>
      <c r="G20" s="469">
        <v>3.115942</v>
      </c>
      <c r="H20" s="470">
        <v>62.16216</v>
      </c>
      <c r="I20" s="471">
        <f t="shared" si="1"/>
        <v>1.9369368515471999</v>
      </c>
      <c r="J20" s="17">
        <v>1950</v>
      </c>
      <c r="K20" s="15">
        <v>1899</v>
      </c>
      <c r="L20" s="15">
        <v>278</v>
      </c>
      <c r="M20" s="16">
        <f t="shared" si="2"/>
        <v>97.384615384615387</v>
      </c>
      <c r="N20" s="15">
        <f t="shared" si="3"/>
        <v>53.433385992627706</v>
      </c>
      <c r="O20" s="78">
        <v>8</v>
      </c>
      <c r="P20" s="15">
        <f t="shared" si="0"/>
        <v>243.75</v>
      </c>
      <c r="Q20" s="15">
        <f t="shared" si="0"/>
        <v>237.375</v>
      </c>
      <c r="R20" s="15">
        <f t="shared" si="0"/>
        <v>34.75</v>
      </c>
    </row>
    <row r="21" spans="1:18" x14ac:dyDescent="0.25">
      <c r="A21" s="13">
        <v>16</v>
      </c>
      <c r="B21" s="14" t="s">
        <v>19</v>
      </c>
      <c r="C21" s="14" t="s">
        <v>14</v>
      </c>
      <c r="D21" s="421">
        <v>220.0942</v>
      </c>
      <c r="E21" s="409">
        <v>175</v>
      </c>
      <c r="F21" s="433">
        <v>317</v>
      </c>
      <c r="G21" s="469">
        <v>5.6640629999999996</v>
      </c>
      <c r="H21" s="470">
        <v>62.790700000000001</v>
      </c>
      <c r="I21" s="471">
        <f t="shared" si="1"/>
        <v>3.5565048061410001</v>
      </c>
      <c r="J21" s="17">
        <v>3606</v>
      </c>
      <c r="K21" s="15">
        <v>3631</v>
      </c>
      <c r="L21" s="15">
        <v>762</v>
      </c>
      <c r="M21" s="16">
        <f t="shared" si="2"/>
        <v>100.69328896283972</v>
      </c>
      <c r="N21" s="15">
        <f t="shared" si="3"/>
        <v>76.59873313136876</v>
      </c>
      <c r="O21" s="78">
        <v>14</v>
      </c>
      <c r="P21" s="15">
        <f t="shared" si="0"/>
        <v>257.57142857142856</v>
      </c>
      <c r="Q21" s="15">
        <f t="shared" si="0"/>
        <v>259.35714285714283</v>
      </c>
      <c r="R21" s="15">
        <f t="shared" si="0"/>
        <v>54.428571428571431</v>
      </c>
    </row>
    <row r="22" spans="1:18" x14ac:dyDescent="0.25">
      <c r="A22" s="13">
        <v>17</v>
      </c>
      <c r="B22" s="14" t="s">
        <v>20</v>
      </c>
      <c r="C22" s="14" t="s">
        <v>14</v>
      </c>
      <c r="D22" s="421">
        <v>149.61279999999999</v>
      </c>
      <c r="E22" s="409">
        <v>119</v>
      </c>
      <c r="F22" s="433">
        <v>225</v>
      </c>
      <c r="G22" s="469">
        <v>4.6553269999999998</v>
      </c>
      <c r="H22" s="470">
        <v>34.883719999999997</v>
      </c>
      <c r="I22" s="471">
        <f t="shared" si="1"/>
        <v>1.6239512357643997</v>
      </c>
      <c r="J22" s="17">
        <v>3477</v>
      </c>
      <c r="K22" s="15">
        <v>3517</v>
      </c>
      <c r="L22" s="15">
        <v>685</v>
      </c>
      <c r="M22" s="16">
        <f t="shared" si="2"/>
        <v>101.15041702617198</v>
      </c>
      <c r="N22" s="15">
        <f t="shared" si="3"/>
        <v>71.090417969860681</v>
      </c>
      <c r="O22" s="78">
        <v>14</v>
      </c>
      <c r="P22" s="15">
        <f t="shared" si="0"/>
        <v>248.35714285714286</v>
      </c>
      <c r="Q22" s="15">
        <f t="shared" si="0"/>
        <v>251.21428571428572</v>
      </c>
      <c r="R22" s="15">
        <f t="shared" si="0"/>
        <v>48.928571428571431</v>
      </c>
    </row>
    <row r="23" spans="1:18" x14ac:dyDescent="0.25">
      <c r="A23" s="13">
        <v>18</v>
      </c>
      <c r="B23" s="14" t="s">
        <v>21</v>
      </c>
      <c r="C23" s="14" t="s">
        <v>14</v>
      </c>
      <c r="D23" s="421">
        <v>178.15350000000001</v>
      </c>
      <c r="E23" s="409">
        <v>145</v>
      </c>
      <c r="F23" s="433">
        <v>238</v>
      </c>
      <c r="G23" s="469">
        <v>5.3000780000000001</v>
      </c>
      <c r="H23" s="470">
        <v>44.642859999999999</v>
      </c>
      <c r="I23" s="471">
        <f t="shared" si="1"/>
        <v>2.3661064014308</v>
      </c>
      <c r="J23" s="17">
        <v>2580</v>
      </c>
      <c r="K23" s="15">
        <v>2659</v>
      </c>
      <c r="L23" s="15">
        <v>551</v>
      </c>
      <c r="M23" s="16">
        <f t="shared" si="2"/>
        <v>103.06201550387597</v>
      </c>
      <c r="N23" s="15">
        <f t="shared" si="3"/>
        <v>75.635577284693497</v>
      </c>
      <c r="O23" s="78">
        <v>11</v>
      </c>
      <c r="P23" s="15">
        <f t="shared" si="0"/>
        <v>234.54545454545453</v>
      </c>
      <c r="Q23" s="15">
        <f t="shared" si="0"/>
        <v>241.72727272727272</v>
      </c>
      <c r="R23" s="15">
        <f t="shared" si="0"/>
        <v>50.090909090909093</v>
      </c>
    </row>
    <row r="24" spans="1:18" x14ac:dyDescent="0.25">
      <c r="A24" s="13">
        <v>19</v>
      </c>
      <c r="B24" s="14" t="s">
        <v>115</v>
      </c>
      <c r="C24" s="14" t="s">
        <v>14</v>
      </c>
      <c r="D24" s="421">
        <v>203.76310000000001</v>
      </c>
      <c r="E24" s="409">
        <v>119</v>
      </c>
      <c r="F24" s="433">
        <v>366</v>
      </c>
      <c r="G24" s="469">
        <v>9.8888890000000007</v>
      </c>
      <c r="H24" s="470">
        <v>40.875909999999998</v>
      </c>
      <c r="I24" s="471">
        <f t="shared" si="1"/>
        <v>4.0421733676398999</v>
      </c>
      <c r="J24" s="17">
        <v>4429</v>
      </c>
      <c r="K24" s="15">
        <v>4404</v>
      </c>
      <c r="L24" s="15">
        <v>1318</v>
      </c>
      <c r="M24" s="16">
        <f t="shared" si="2"/>
        <v>99.43553849627456</v>
      </c>
      <c r="N24" s="15">
        <f t="shared" si="3"/>
        <v>109.23478655767484</v>
      </c>
      <c r="O24" s="78">
        <v>17</v>
      </c>
      <c r="P24" s="15">
        <f t="shared" si="0"/>
        <v>260.52941176470586</v>
      </c>
      <c r="Q24" s="15">
        <f t="shared" si="0"/>
        <v>259.05882352941177</v>
      </c>
      <c r="R24" s="15">
        <f t="shared" si="0"/>
        <v>77.529411764705884</v>
      </c>
    </row>
    <row r="25" spans="1:18" x14ac:dyDescent="0.25">
      <c r="A25" s="13">
        <v>20</v>
      </c>
      <c r="B25" s="14" t="s">
        <v>116</v>
      </c>
      <c r="C25" s="14" t="s">
        <v>14</v>
      </c>
      <c r="D25" s="421">
        <v>220.4554</v>
      </c>
      <c r="E25" s="409">
        <v>120</v>
      </c>
      <c r="F25" s="433">
        <v>353</v>
      </c>
      <c r="G25" s="469">
        <v>9.9114070000000005</v>
      </c>
      <c r="H25" s="470">
        <v>42.028979999999997</v>
      </c>
      <c r="I25" s="471">
        <f t="shared" si="1"/>
        <v>4.1656632657486004</v>
      </c>
      <c r="J25" s="17">
        <v>4259</v>
      </c>
      <c r="K25" s="15">
        <v>4158</v>
      </c>
      <c r="L25" s="15">
        <v>1221</v>
      </c>
      <c r="M25" s="16">
        <f t="shared" si="2"/>
        <v>97.628551303122805</v>
      </c>
      <c r="N25" s="15">
        <f t="shared" si="3"/>
        <v>107.18253968253968</v>
      </c>
      <c r="O25" s="78">
        <v>17</v>
      </c>
      <c r="P25" s="15">
        <f t="shared" si="0"/>
        <v>250.52941176470588</v>
      </c>
      <c r="Q25" s="15">
        <f t="shared" si="0"/>
        <v>244.58823529411765</v>
      </c>
      <c r="R25" s="15">
        <f t="shared" si="0"/>
        <v>71.82352941176471</v>
      </c>
    </row>
    <row r="26" spans="1:18" x14ac:dyDescent="0.25">
      <c r="A26" s="13">
        <v>21</v>
      </c>
      <c r="B26" s="14" t="s">
        <v>22</v>
      </c>
      <c r="C26" s="14" t="s">
        <v>14</v>
      </c>
      <c r="D26" s="421">
        <v>173.6301</v>
      </c>
      <c r="E26" s="409">
        <v>143</v>
      </c>
      <c r="F26" s="433">
        <v>237.5</v>
      </c>
      <c r="G26" s="469">
        <v>12.306290000000001</v>
      </c>
      <c r="H26" s="470">
        <v>55.645159999999997</v>
      </c>
      <c r="I26" s="471">
        <f t="shared" si="1"/>
        <v>6.8478547605639992</v>
      </c>
      <c r="J26" s="17">
        <v>3075</v>
      </c>
      <c r="K26" s="15">
        <v>2933</v>
      </c>
      <c r="L26" s="15">
        <v>636</v>
      </c>
      <c r="M26" s="16">
        <f t="shared" si="2"/>
        <v>95.382113821138219</v>
      </c>
      <c r="N26" s="15">
        <f t="shared" si="3"/>
        <v>79.147630412546874</v>
      </c>
      <c r="O26" s="78">
        <v>14</v>
      </c>
      <c r="P26" s="15">
        <f t="shared" si="0"/>
        <v>219.64285714285714</v>
      </c>
      <c r="Q26" s="15">
        <f t="shared" si="0"/>
        <v>209.5</v>
      </c>
      <c r="R26" s="15">
        <f t="shared" si="0"/>
        <v>45.428571428571431</v>
      </c>
    </row>
    <row r="27" spans="1:18" x14ac:dyDescent="0.25">
      <c r="A27" s="13">
        <v>22</v>
      </c>
      <c r="B27" s="14" t="s">
        <v>23</v>
      </c>
      <c r="C27" s="14" t="s">
        <v>14</v>
      </c>
      <c r="D27" s="421">
        <v>221.07040000000001</v>
      </c>
      <c r="E27" s="409">
        <v>181</v>
      </c>
      <c r="F27" s="433">
        <v>303</v>
      </c>
      <c r="G27" s="469">
        <v>6.2706270000000002</v>
      </c>
      <c r="H27" s="470">
        <v>17.64706</v>
      </c>
      <c r="I27" s="471">
        <f t="shared" si="1"/>
        <v>1.1065813090662</v>
      </c>
      <c r="J27" s="17">
        <v>1990</v>
      </c>
      <c r="K27" s="15">
        <v>1982</v>
      </c>
      <c r="L27" s="15">
        <v>315</v>
      </c>
      <c r="M27" s="16">
        <f t="shared" si="2"/>
        <v>99.597989949748751</v>
      </c>
      <c r="N27" s="15">
        <f t="shared" si="3"/>
        <v>58.009586276488399</v>
      </c>
      <c r="O27" s="78">
        <v>7</v>
      </c>
      <c r="P27" s="15">
        <f t="shared" si="0"/>
        <v>284.28571428571428</v>
      </c>
      <c r="Q27" s="15">
        <f t="shared" si="0"/>
        <v>283.14285714285717</v>
      </c>
      <c r="R27" s="15">
        <f t="shared" si="0"/>
        <v>45</v>
      </c>
    </row>
    <row r="28" spans="1:18" x14ac:dyDescent="0.25">
      <c r="A28" s="13">
        <v>23</v>
      </c>
      <c r="B28" s="14" t="s">
        <v>24</v>
      </c>
      <c r="C28" s="14" t="s">
        <v>25</v>
      </c>
      <c r="D28" s="421">
        <v>158.11689999999999</v>
      </c>
      <c r="E28" s="409">
        <v>121</v>
      </c>
      <c r="F28" s="433">
        <v>226</v>
      </c>
      <c r="G28" s="469">
        <v>6.6221769999999998</v>
      </c>
      <c r="H28" s="470">
        <v>46.153849999999998</v>
      </c>
      <c r="I28" s="471">
        <f t="shared" si="1"/>
        <v>3.0563896393144994</v>
      </c>
      <c r="J28" s="17">
        <v>6024</v>
      </c>
      <c r="K28" s="15">
        <v>6082</v>
      </c>
      <c r="L28" s="15">
        <v>1035</v>
      </c>
      <c r="M28" s="16">
        <f t="shared" si="2"/>
        <v>100.96281540504648</v>
      </c>
      <c r="N28" s="15">
        <f t="shared" si="3"/>
        <v>62.113613942781974</v>
      </c>
      <c r="O28" s="78">
        <v>21</v>
      </c>
      <c r="P28" s="15">
        <f t="shared" si="0"/>
        <v>286.85714285714283</v>
      </c>
      <c r="Q28" s="15">
        <f t="shared" si="0"/>
        <v>289.61904761904759</v>
      </c>
      <c r="R28" s="15">
        <f t="shared" si="0"/>
        <v>49.285714285714285</v>
      </c>
    </row>
    <row r="29" spans="1:18" x14ac:dyDescent="0.25">
      <c r="A29" s="13">
        <v>24</v>
      </c>
      <c r="B29" s="14" t="s">
        <v>26</v>
      </c>
      <c r="C29" s="14" t="s">
        <v>25</v>
      </c>
      <c r="D29" s="421">
        <v>150.51779999999999</v>
      </c>
      <c r="E29" s="409">
        <v>129</v>
      </c>
      <c r="F29" s="433">
        <v>193</v>
      </c>
      <c r="G29" s="469">
        <v>11.699159999999999</v>
      </c>
      <c r="H29" s="470">
        <v>66.666669999999996</v>
      </c>
      <c r="I29" s="471">
        <f t="shared" si="1"/>
        <v>7.7994403899719984</v>
      </c>
      <c r="J29" s="17">
        <v>1772</v>
      </c>
      <c r="K29" s="15">
        <v>1885</v>
      </c>
      <c r="L29" s="15">
        <v>258</v>
      </c>
      <c r="M29" s="16">
        <f t="shared" si="2"/>
        <v>106.37697516930022</v>
      </c>
      <c r="N29" s="15">
        <f t="shared" si="3"/>
        <v>49.957559681697617</v>
      </c>
      <c r="O29" s="78">
        <v>7</v>
      </c>
      <c r="P29" s="15">
        <f t="shared" si="0"/>
        <v>253.14285714285714</v>
      </c>
      <c r="Q29" s="15">
        <f t="shared" si="0"/>
        <v>269.28571428571428</v>
      </c>
      <c r="R29" s="15">
        <f t="shared" si="0"/>
        <v>36.857142857142854</v>
      </c>
    </row>
    <row r="30" spans="1:18" x14ac:dyDescent="0.25">
      <c r="A30" s="13">
        <v>25</v>
      </c>
      <c r="B30" s="14" t="s">
        <v>27</v>
      </c>
      <c r="C30" s="14" t="s">
        <v>25</v>
      </c>
      <c r="D30" s="421">
        <v>275.88639999999998</v>
      </c>
      <c r="E30" s="409">
        <v>227</v>
      </c>
      <c r="F30" s="433">
        <v>441</v>
      </c>
      <c r="G30" s="469">
        <v>8.9249500000000008</v>
      </c>
      <c r="H30" s="470">
        <v>43.181820000000002</v>
      </c>
      <c r="I30" s="471">
        <f t="shared" si="1"/>
        <v>3.8539558440900006</v>
      </c>
      <c r="J30" s="17">
        <v>1632</v>
      </c>
      <c r="K30" s="15">
        <v>1649</v>
      </c>
      <c r="L30" s="15">
        <v>384</v>
      </c>
      <c r="M30" s="16">
        <f t="shared" si="2"/>
        <v>101.04166666666667</v>
      </c>
      <c r="N30" s="15">
        <f t="shared" si="3"/>
        <v>84.996967859308668</v>
      </c>
      <c r="O30" s="78">
        <v>9</v>
      </c>
      <c r="P30" s="15">
        <f t="shared" si="0"/>
        <v>181.33333333333334</v>
      </c>
      <c r="Q30" s="15">
        <f t="shared" si="0"/>
        <v>183.22222222222223</v>
      </c>
      <c r="R30" s="15">
        <f t="shared" si="0"/>
        <v>42.666666666666664</v>
      </c>
    </row>
    <row r="31" spans="1:18" x14ac:dyDescent="0.25">
      <c r="A31" s="13">
        <v>26</v>
      </c>
      <c r="B31" s="14" t="s">
        <v>28</v>
      </c>
      <c r="C31" s="14" t="s">
        <v>25</v>
      </c>
      <c r="D31" s="421">
        <v>193.29320000000001</v>
      </c>
      <c r="E31" s="409">
        <v>148</v>
      </c>
      <c r="F31" s="433">
        <v>317</v>
      </c>
      <c r="G31" s="469">
        <v>15</v>
      </c>
      <c r="H31" s="470">
        <v>46.428570000000001</v>
      </c>
      <c r="I31" s="471">
        <f t="shared" si="1"/>
        <v>6.9642854999999999</v>
      </c>
      <c r="J31" s="17">
        <v>1011</v>
      </c>
      <c r="K31" s="15">
        <v>986</v>
      </c>
      <c r="L31" s="15">
        <v>196</v>
      </c>
      <c r="M31" s="16">
        <f t="shared" si="2"/>
        <v>97.527200791295741</v>
      </c>
      <c r="N31" s="15">
        <f t="shared" si="3"/>
        <v>72.555780933062877</v>
      </c>
      <c r="O31" s="78">
        <v>5</v>
      </c>
      <c r="P31" s="15">
        <f t="shared" si="0"/>
        <v>202.2</v>
      </c>
      <c r="Q31" s="15">
        <f t="shared" si="0"/>
        <v>197.2</v>
      </c>
      <c r="R31" s="15">
        <f t="shared" si="0"/>
        <v>39.200000000000003</v>
      </c>
    </row>
    <row r="32" spans="1:18" x14ac:dyDescent="0.25">
      <c r="A32" s="13">
        <v>27</v>
      </c>
      <c r="B32" s="14" t="s">
        <v>29</v>
      </c>
      <c r="C32" s="14" t="s">
        <v>25</v>
      </c>
      <c r="D32" s="421">
        <v>239.23840000000001</v>
      </c>
      <c r="E32" s="409">
        <v>170</v>
      </c>
      <c r="F32" s="433">
        <v>383</v>
      </c>
      <c r="G32" s="469">
        <v>12.516640000000001</v>
      </c>
      <c r="H32" s="470">
        <v>59.756100000000004</v>
      </c>
      <c r="I32" s="471">
        <f t="shared" si="1"/>
        <v>7.4794559150400008</v>
      </c>
      <c r="J32" s="17">
        <v>1725</v>
      </c>
      <c r="K32" s="15">
        <v>1748</v>
      </c>
      <c r="L32" s="15">
        <v>436</v>
      </c>
      <c r="M32" s="16">
        <f t="shared" si="2"/>
        <v>101.33333333333334</v>
      </c>
      <c r="N32" s="15">
        <f t="shared" si="3"/>
        <v>91.041189931350118</v>
      </c>
      <c r="O32" s="78">
        <v>7</v>
      </c>
      <c r="P32" s="15">
        <f t="shared" si="0"/>
        <v>246.42857142857142</v>
      </c>
      <c r="Q32" s="15">
        <f t="shared" si="0"/>
        <v>249.71428571428572</v>
      </c>
      <c r="R32" s="15">
        <f t="shared" si="0"/>
        <v>62.285714285714285</v>
      </c>
    </row>
    <row r="33" spans="1:18" x14ac:dyDescent="0.25">
      <c r="A33" s="13">
        <v>28</v>
      </c>
      <c r="B33" s="14" t="s">
        <v>30</v>
      </c>
      <c r="C33" s="14" t="s">
        <v>25</v>
      </c>
      <c r="D33" s="421">
        <v>195.45500000000001</v>
      </c>
      <c r="E33" s="409">
        <v>151</v>
      </c>
      <c r="F33" s="433">
        <v>276</v>
      </c>
      <c r="G33" s="469">
        <v>8.6560360000000003</v>
      </c>
      <c r="H33" s="470">
        <v>29.629629999999999</v>
      </c>
      <c r="I33" s="471">
        <f t="shared" si="1"/>
        <v>2.5647514394668001</v>
      </c>
      <c r="J33" s="17">
        <v>1179</v>
      </c>
      <c r="K33" s="15">
        <v>1193</v>
      </c>
      <c r="L33" s="15">
        <v>240</v>
      </c>
      <c r="M33" s="16">
        <f t="shared" si="2"/>
        <v>101.1874469889737</v>
      </c>
      <c r="N33" s="15">
        <f t="shared" si="3"/>
        <v>73.428331936295052</v>
      </c>
      <c r="O33" s="78">
        <v>5</v>
      </c>
      <c r="P33" s="15">
        <f t="shared" si="0"/>
        <v>235.8</v>
      </c>
      <c r="Q33" s="15">
        <f t="shared" si="0"/>
        <v>238.6</v>
      </c>
      <c r="R33" s="15">
        <f t="shared" si="0"/>
        <v>48</v>
      </c>
    </row>
    <row r="34" spans="1:18" x14ac:dyDescent="0.25">
      <c r="A34" s="13">
        <v>29</v>
      </c>
      <c r="B34" s="14" t="s">
        <v>31</v>
      </c>
      <c r="C34" s="14" t="s">
        <v>25</v>
      </c>
      <c r="D34" s="421">
        <v>210.53649999999999</v>
      </c>
      <c r="E34" s="409">
        <v>149</v>
      </c>
      <c r="F34" s="433">
        <v>265</v>
      </c>
      <c r="G34" s="469">
        <v>5.7793349999999997</v>
      </c>
      <c r="H34" s="470">
        <v>50</v>
      </c>
      <c r="I34" s="471">
        <f t="shared" si="1"/>
        <v>2.8896674999999998</v>
      </c>
      <c r="J34" s="17">
        <v>1556</v>
      </c>
      <c r="K34" s="15">
        <v>1591</v>
      </c>
      <c r="L34" s="15">
        <v>235</v>
      </c>
      <c r="M34" s="16">
        <f t="shared" si="2"/>
        <v>102.24935732647815</v>
      </c>
      <c r="N34" s="15">
        <f t="shared" si="3"/>
        <v>53.912633563796355</v>
      </c>
      <c r="O34" s="78">
        <v>7</v>
      </c>
      <c r="P34" s="15">
        <f t="shared" si="0"/>
        <v>222.28571428571428</v>
      </c>
      <c r="Q34" s="15">
        <f t="shared" si="0"/>
        <v>227.28571428571428</v>
      </c>
      <c r="R34" s="15">
        <f t="shared" si="0"/>
        <v>33.571428571428569</v>
      </c>
    </row>
    <row r="35" spans="1:18" x14ac:dyDescent="0.25">
      <c r="A35" s="13">
        <v>30</v>
      </c>
      <c r="B35" s="14" t="s">
        <v>32</v>
      </c>
      <c r="C35" s="14" t="s">
        <v>25</v>
      </c>
      <c r="D35" s="421">
        <v>170.21299999999999</v>
      </c>
      <c r="E35" s="409">
        <v>145</v>
      </c>
      <c r="F35" s="433">
        <v>229</v>
      </c>
      <c r="G35" s="469">
        <v>6.5759629999999998</v>
      </c>
      <c r="H35" s="470">
        <v>39.622639999999997</v>
      </c>
      <c r="I35" s="471">
        <f t="shared" si="1"/>
        <v>2.6055701460231995</v>
      </c>
      <c r="J35" s="17">
        <v>2502</v>
      </c>
      <c r="K35" s="15">
        <v>2532</v>
      </c>
      <c r="L35" s="15">
        <v>424</v>
      </c>
      <c r="M35" s="16">
        <f t="shared" si="2"/>
        <v>101.19904076738608</v>
      </c>
      <c r="N35" s="15">
        <f t="shared" si="3"/>
        <v>61.121642969984201</v>
      </c>
      <c r="O35" s="78">
        <v>10</v>
      </c>
      <c r="P35" s="15">
        <f t="shared" si="0"/>
        <v>250.2</v>
      </c>
      <c r="Q35" s="15">
        <f t="shared" si="0"/>
        <v>253.2</v>
      </c>
      <c r="R35" s="15">
        <f t="shared" si="0"/>
        <v>42.4</v>
      </c>
    </row>
    <row r="36" spans="1:18" x14ac:dyDescent="0.25">
      <c r="A36" s="13">
        <v>31</v>
      </c>
      <c r="B36" s="14" t="s">
        <v>33</v>
      </c>
      <c r="C36" s="14" t="s">
        <v>34</v>
      </c>
      <c r="D36" s="421">
        <v>130.458</v>
      </c>
      <c r="E36" s="409">
        <v>97</v>
      </c>
      <c r="F36" s="433">
        <v>183</v>
      </c>
      <c r="G36" s="469">
        <v>9.9540590000000009</v>
      </c>
      <c r="H36" s="470">
        <v>43.333329999999997</v>
      </c>
      <c r="I36" s="471">
        <f t="shared" si="1"/>
        <v>4.3134252348646998</v>
      </c>
      <c r="J36" s="17">
        <v>1959</v>
      </c>
      <c r="K36" s="15">
        <v>1915</v>
      </c>
      <c r="L36" s="15">
        <v>414</v>
      </c>
      <c r="M36" s="16">
        <f t="shared" si="2"/>
        <v>97.753956100051042</v>
      </c>
      <c r="N36" s="15">
        <f t="shared" si="3"/>
        <v>78.908616187989551</v>
      </c>
      <c r="O36" s="78">
        <v>7</v>
      </c>
      <c r="P36" s="15">
        <f t="shared" si="0"/>
        <v>279.85714285714283</v>
      </c>
      <c r="Q36" s="15">
        <f t="shared" si="0"/>
        <v>273.57142857142856</v>
      </c>
      <c r="R36" s="15">
        <f t="shared" si="0"/>
        <v>59.142857142857146</v>
      </c>
    </row>
    <row r="37" spans="1:18" x14ac:dyDescent="0.25">
      <c r="A37" s="13">
        <v>32</v>
      </c>
      <c r="B37" s="14" t="s">
        <v>35</v>
      </c>
      <c r="C37" s="14" t="s">
        <v>34</v>
      </c>
      <c r="D37" s="421">
        <v>233.56280000000001</v>
      </c>
      <c r="E37" s="409">
        <v>155</v>
      </c>
      <c r="F37" s="433">
        <v>398</v>
      </c>
      <c r="G37" s="469">
        <v>7.2065380000000001</v>
      </c>
      <c r="H37" s="470">
        <v>45.161290000000001</v>
      </c>
      <c r="I37" s="471">
        <f t="shared" si="1"/>
        <v>3.2545655251402001</v>
      </c>
      <c r="J37" s="17">
        <v>3218</v>
      </c>
      <c r="K37" s="15">
        <v>3218</v>
      </c>
      <c r="L37" s="15">
        <v>1198</v>
      </c>
      <c r="M37" s="16">
        <f t="shared" si="2"/>
        <v>100</v>
      </c>
      <c r="N37" s="15">
        <f t="shared" si="3"/>
        <v>135.88253573648228</v>
      </c>
      <c r="O37" s="78">
        <v>12</v>
      </c>
      <c r="P37" s="15">
        <f t="shared" si="0"/>
        <v>268.16666666666669</v>
      </c>
      <c r="Q37" s="15">
        <f t="shared" si="0"/>
        <v>268.16666666666669</v>
      </c>
      <c r="R37" s="15">
        <f t="shared" si="0"/>
        <v>99.833333333333329</v>
      </c>
    </row>
    <row r="38" spans="1:18" x14ac:dyDescent="0.25">
      <c r="A38" s="13">
        <v>33</v>
      </c>
      <c r="B38" s="14" t="s">
        <v>36</v>
      </c>
      <c r="C38" s="14" t="s">
        <v>34</v>
      </c>
      <c r="D38" s="421">
        <v>169.5806</v>
      </c>
      <c r="E38" s="409">
        <v>124</v>
      </c>
      <c r="F38" s="433">
        <v>257</v>
      </c>
      <c r="G38" s="469">
        <v>9.6860389999999992</v>
      </c>
      <c r="H38" s="470">
        <v>29.357800000000001</v>
      </c>
      <c r="I38" s="471">
        <f t="shared" si="1"/>
        <v>2.8436079575419999</v>
      </c>
      <c r="J38" s="17">
        <v>3552</v>
      </c>
      <c r="K38" s="15">
        <v>3527</v>
      </c>
      <c r="L38" s="15">
        <v>751</v>
      </c>
      <c r="M38" s="16">
        <f t="shared" si="2"/>
        <v>99.296171171171167</v>
      </c>
      <c r="N38" s="15">
        <f t="shared" si="3"/>
        <v>77.719024666855688</v>
      </c>
      <c r="O38" s="78">
        <v>17</v>
      </c>
      <c r="P38" s="15">
        <f t="shared" ref="P38:R69" si="4">J38/$O38</f>
        <v>208.94117647058823</v>
      </c>
      <c r="Q38" s="15">
        <f t="shared" si="4"/>
        <v>207.47058823529412</v>
      </c>
      <c r="R38" s="15">
        <f t="shared" si="4"/>
        <v>44.176470588235297</v>
      </c>
    </row>
    <row r="39" spans="1:18" x14ac:dyDescent="0.25">
      <c r="A39" s="13">
        <v>34</v>
      </c>
      <c r="B39" s="14" t="s">
        <v>37</v>
      </c>
      <c r="C39" s="14" t="s">
        <v>34</v>
      </c>
      <c r="D39" s="421">
        <v>214.55879999999999</v>
      </c>
      <c r="E39" s="409">
        <v>143</v>
      </c>
      <c r="F39" s="433">
        <v>281</v>
      </c>
      <c r="G39" s="469">
        <v>12.99342</v>
      </c>
      <c r="H39" s="470">
        <v>41.333329999999997</v>
      </c>
      <c r="I39" s="471">
        <f t="shared" si="1"/>
        <v>5.3706131668859998</v>
      </c>
      <c r="J39" s="17">
        <v>1999</v>
      </c>
      <c r="K39" s="15">
        <v>1937</v>
      </c>
      <c r="L39" s="15">
        <v>534</v>
      </c>
      <c r="M39" s="16">
        <f t="shared" si="2"/>
        <v>96.898449224612307</v>
      </c>
      <c r="N39" s="15">
        <f t="shared" si="3"/>
        <v>100.62467733608672</v>
      </c>
      <c r="O39" s="78">
        <v>9</v>
      </c>
      <c r="P39" s="15">
        <f t="shared" si="4"/>
        <v>222.11111111111111</v>
      </c>
      <c r="Q39" s="15">
        <f t="shared" si="4"/>
        <v>215.22222222222223</v>
      </c>
      <c r="R39" s="15">
        <f t="shared" si="4"/>
        <v>59.333333333333336</v>
      </c>
    </row>
    <row r="40" spans="1:18" x14ac:dyDescent="0.25">
      <c r="A40" s="13">
        <v>35</v>
      </c>
      <c r="B40" s="14" t="s">
        <v>38</v>
      </c>
      <c r="C40" s="14" t="s">
        <v>34</v>
      </c>
      <c r="D40" s="421">
        <v>190.88890000000001</v>
      </c>
      <c r="E40" s="409">
        <v>133.5</v>
      </c>
      <c r="F40" s="433">
        <v>313</v>
      </c>
      <c r="G40" s="469">
        <v>5.5379750000000003</v>
      </c>
      <c r="H40" s="470">
        <v>46.875</v>
      </c>
      <c r="I40" s="471">
        <f t="shared" si="1"/>
        <v>2.5959257812500001</v>
      </c>
      <c r="J40" s="17">
        <v>1575</v>
      </c>
      <c r="K40" s="15">
        <v>1558</v>
      </c>
      <c r="L40" s="15">
        <v>488</v>
      </c>
      <c r="M40" s="16">
        <f t="shared" si="2"/>
        <v>98.920634920634924</v>
      </c>
      <c r="N40" s="15">
        <f t="shared" si="3"/>
        <v>114.32605905006419</v>
      </c>
      <c r="O40" s="78">
        <v>10</v>
      </c>
      <c r="P40" s="15">
        <f t="shared" si="4"/>
        <v>157.5</v>
      </c>
      <c r="Q40" s="15">
        <f t="shared" si="4"/>
        <v>155.80000000000001</v>
      </c>
      <c r="R40" s="15">
        <f t="shared" si="4"/>
        <v>48.8</v>
      </c>
    </row>
    <row r="41" spans="1:18" x14ac:dyDescent="0.25">
      <c r="A41" s="13">
        <v>36</v>
      </c>
      <c r="B41" s="14" t="s">
        <v>117</v>
      </c>
      <c r="C41" s="14" t="s">
        <v>34</v>
      </c>
      <c r="D41" s="421">
        <v>221.49719999999999</v>
      </c>
      <c r="E41" s="409">
        <v>170</v>
      </c>
      <c r="F41" s="433">
        <v>334</v>
      </c>
      <c r="G41" s="469">
        <v>4.5554509999999997</v>
      </c>
      <c r="H41" s="470">
        <v>29.508199999999999</v>
      </c>
      <c r="I41" s="471">
        <f t="shared" si="1"/>
        <v>1.3442315919819998</v>
      </c>
      <c r="J41" s="17">
        <v>9064</v>
      </c>
      <c r="K41" s="15">
        <v>8705</v>
      </c>
      <c r="L41" s="15">
        <v>3452</v>
      </c>
      <c r="M41" s="16">
        <f t="shared" si="2"/>
        <v>96.039276257722861</v>
      </c>
      <c r="N41" s="15">
        <f t="shared" si="3"/>
        <v>144.7421022400919</v>
      </c>
      <c r="O41" s="78">
        <v>22</v>
      </c>
      <c r="P41" s="15">
        <f t="shared" si="4"/>
        <v>412</v>
      </c>
      <c r="Q41" s="15">
        <f t="shared" si="4"/>
        <v>395.68181818181819</v>
      </c>
      <c r="R41" s="15">
        <f t="shared" si="4"/>
        <v>156.90909090909091</v>
      </c>
    </row>
    <row r="42" spans="1:18" x14ac:dyDescent="0.25">
      <c r="A42" s="13">
        <v>37</v>
      </c>
      <c r="B42" s="14" t="s">
        <v>39</v>
      </c>
      <c r="C42" s="14" t="s">
        <v>34</v>
      </c>
      <c r="D42" s="421">
        <v>189.32660000000001</v>
      </c>
      <c r="E42" s="409">
        <v>119</v>
      </c>
      <c r="F42" s="433">
        <v>293</v>
      </c>
      <c r="G42" s="469">
        <v>6.8228099999999996</v>
      </c>
      <c r="H42" s="470">
        <v>41.538460000000001</v>
      </c>
      <c r="I42" s="471">
        <f t="shared" si="1"/>
        <v>2.8340902027260002</v>
      </c>
      <c r="J42" s="17">
        <v>2447</v>
      </c>
      <c r="K42" s="15">
        <v>2370</v>
      </c>
      <c r="L42" s="15">
        <v>867</v>
      </c>
      <c r="M42" s="16">
        <f t="shared" si="2"/>
        <v>96.853289742541889</v>
      </c>
      <c r="N42" s="15">
        <f t="shared" si="3"/>
        <v>133.52531645569621</v>
      </c>
      <c r="O42" s="78">
        <v>9</v>
      </c>
      <c r="P42" s="15">
        <f t="shared" si="4"/>
        <v>271.88888888888891</v>
      </c>
      <c r="Q42" s="15">
        <f t="shared" si="4"/>
        <v>263.33333333333331</v>
      </c>
      <c r="R42" s="15">
        <f t="shared" si="4"/>
        <v>96.333333333333329</v>
      </c>
    </row>
    <row r="43" spans="1:18" x14ac:dyDescent="0.25">
      <c r="A43" s="13">
        <v>38</v>
      </c>
      <c r="B43" s="14" t="s">
        <v>40</v>
      </c>
      <c r="C43" s="14" t="s">
        <v>34</v>
      </c>
      <c r="D43" s="421">
        <v>165.8546</v>
      </c>
      <c r="E43" s="409">
        <v>131</v>
      </c>
      <c r="F43" s="433">
        <v>237</v>
      </c>
      <c r="G43" s="469">
        <v>9.3023249999999997</v>
      </c>
      <c r="H43" s="470">
        <v>60</v>
      </c>
      <c r="I43" s="471">
        <f t="shared" si="1"/>
        <v>5.5813949999999997</v>
      </c>
      <c r="J43" s="17">
        <v>1458</v>
      </c>
      <c r="K43" s="15">
        <v>1469</v>
      </c>
      <c r="L43" s="15">
        <v>367</v>
      </c>
      <c r="M43" s="16">
        <f t="shared" si="2"/>
        <v>100.75445816186557</v>
      </c>
      <c r="N43" s="15">
        <f t="shared" si="3"/>
        <v>91.18788291354663</v>
      </c>
      <c r="O43" s="78">
        <v>4</v>
      </c>
      <c r="P43" s="15">
        <f t="shared" si="4"/>
        <v>364.5</v>
      </c>
      <c r="Q43" s="15">
        <f t="shared" si="4"/>
        <v>367.25</v>
      </c>
      <c r="R43" s="15">
        <f t="shared" si="4"/>
        <v>91.75</v>
      </c>
    </row>
    <row r="44" spans="1:18" x14ac:dyDescent="0.25">
      <c r="A44" s="13">
        <v>39</v>
      </c>
      <c r="B44" s="14" t="s">
        <v>41</v>
      </c>
      <c r="C44" s="14" t="s">
        <v>34</v>
      </c>
      <c r="D44" s="421">
        <v>179.16909999999999</v>
      </c>
      <c r="E44" s="409">
        <v>143</v>
      </c>
      <c r="F44" s="433">
        <v>266</v>
      </c>
      <c r="G44" s="469">
        <v>7.5867050000000003</v>
      </c>
      <c r="H44" s="470">
        <v>47.747750000000003</v>
      </c>
      <c r="I44" s="471">
        <f t="shared" si="1"/>
        <v>3.6224809366374999</v>
      </c>
      <c r="J44" s="17">
        <v>3855</v>
      </c>
      <c r="K44" s="15">
        <v>3644</v>
      </c>
      <c r="L44" s="15">
        <v>936</v>
      </c>
      <c r="M44" s="16">
        <f t="shared" si="2"/>
        <v>94.526588845654985</v>
      </c>
      <c r="N44" s="15">
        <f t="shared" si="3"/>
        <v>93.754116355653125</v>
      </c>
      <c r="O44" s="78">
        <v>16</v>
      </c>
      <c r="P44" s="15">
        <f t="shared" si="4"/>
        <v>240.9375</v>
      </c>
      <c r="Q44" s="15">
        <f t="shared" si="4"/>
        <v>227.75</v>
      </c>
      <c r="R44" s="15">
        <f t="shared" si="4"/>
        <v>58.5</v>
      </c>
    </row>
    <row r="45" spans="1:18" x14ac:dyDescent="0.25">
      <c r="A45" s="13">
        <v>40</v>
      </c>
      <c r="B45" s="14" t="s">
        <v>42</v>
      </c>
      <c r="C45" s="14" t="s">
        <v>34</v>
      </c>
      <c r="D45" s="421">
        <v>225.21960000000001</v>
      </c>
      <c r="E45" s="409">
        <v>165</v>
      </c>
      <c r="F45" s="433">
        <v>335</v>
      </c>
      <c r="G45" s="469">
        <v>7.9545450000000004</v>
      </c>
      <c r="H45" s="470">
        <v>53.33334</v>
      </c>
      <c r="I45" s="471">
        <f t="shared" si="1"/>
        <v>4.2424245303030004</v>
      </c>
      <c r="J45" s="17">
        <v>2055</v>
      </c>
      <c r="K45" s="15">
        <v>1802</v>
      </c>
      <c r="L45" s="15">
        <v>842</v>
      </c>
      <c r="M45" s="16">
        <f t="shared" si="2"/>
        <v>87.688564476885645</v>
      </c>
      <c r="N45" s="15">
        <f t="shared" si="3"/>
        <v>170.54938956714761</v>
      </c>
      <c r="O45" s="78">
        <v>8</v>
      </c>
      <c r="P45" s="15">
        <f t="shared" si="4"/>
        <v>256.875</v>
      </c>
      <c r="Q45" s="15">
        <f t="shared" si="4"/>
        <v>225.25</v>
      </c>
      <c r="R45" s="15">
        <f t="shared" si="4"/>
        <v>105.25</v>
      </c>
    </row>
    <row r="46" spans="1:18" x14ac:dyDescent="0.25">
      <c r="A46" s="13">
        <v>41</v>
      </c>
      <c r="B46" s="14" t="s">
        <v>43</v>
      </c>
      <c r="C46" s="14" t="s">
        <v>44</v>
      </c>
      <c r="D46" s="421">
        <v>280.49970000000002</v>
      </c>
      <c r="E46" s="409">
        <v>193</v>
      </c>
      <c r="F46" s="433">
        <v>407</v>
      </c>
      <c r="G46" s="469">
        <v>8.7989719999999991</v>
      </c>
      <c r="H46" s="470">
        <v>36.296300000000002</v>
      </c>
      <c r="I46" s="471">
        <f t="shared" si="1"/>
        <v>3.193701274036</v>
      </c>
      <c r="J46" s="17">
        <v>3911</v>
      </c>
      <c r="K46" s="15">
        <v>3763</v>
      </c>
      <c r="L46" s="15">
        <v>1650</v>
      </c>
      <c r="M46" s="16">
        <f t="shared" si="2"/>
        <v>96.215801585272303</v>
      </c>
      <c r="N46" s="15">
        <f t="shared" si="3"/>
        <v>160.04517672070156</v>
      </c>
      <c r="O46" s="78">
        <v>16</v>
      </c>
      <c r="P46" s="15">
        <f t="shared" si="4"/>
        <v>244.4375</v>
      </c>
      <c r="Q46" s="15">
        <f t="shared" si="4"/>
        <v>235.1875</v>
      </c>
      <c r="R46" s="15">
        <f t="shared" si="4"/>
        <v>103.125</v>
      </c>
    </row>
    <row r="47" spans="1:18" x14ac:dyDescent="0.25">
      <c r="A47" s="13">
        <v>42</v>
      </c>
      <c r="B47" s="14" t="s">
        <v>45</v>
      </c>
      <c r="C47" s="14" t="s">
        <v>44</v>
      </c>
      <c r="D47" s="421">
        <v>351.7636</v>
      </c>
      <c r="E47" s="409">
        <v>269</v>
      </c>
      <c r="F47" s="433">
        <v>482</v>
      </c>
      <c r="G47" s="469">
        <v>6.1922370000000004</v>
      </c>
      <c r="H47" s="470">
        <v>37.254899999999999</v>
      </c>
      <c r="I47" s="471">
        <f t="shared" si="1"/>
        <v>2.3069117021130001</v>
      </c>
      <c r="J47" s="17">
        <v>5061</v>
      </c>
      <c r="K47" s="15">
        <v>4894</v>
      </c>
      <c r="L47" s="15">
        <v>2170</v>
      </c>
      <c r="M47" s="16">
        <f t="shared" si="2"/>
        <v>96.700256866231967</v>
      </c>
      <c r="N47" s="15">
        <f t="shared" si="3"/>
        <v>161.8410298324479</v>
      </c>
      <c r="O47" s="78">
        <v>20</v>
      </c>
      <c r="P47" s="15">
        <f t="shared" si="4"/>
        <v>253.05</v>
      </c>
      <c r="Q47" s="15">
        <f t="shared" si="4"/>
        <v>244.7</v>
      </c>
      <c r="R47" s="15">
        <f t="shared" si="4"/>
        <v>108.5</v>
      </c>
    </row>
    <row r="48" spans="1:18" x14ac:dyDescent="0.25">
      <c r="A48" s="13">
        <v>43</v>
      </c>
      <c r="B48" s="14" t="s">
        <v>46</v>
      </c>
      <c r="C48" s="14" t="s">
        <v>44</v>
      </c>
      <c r="D48" s="421">
        <v>575.25019999999995</v>
      </c>
      <c r="E48" s="409">
        <v>401</v>
      </c>
      <c r="F48" s="433">
        <v>1165</v>
      </c>
      <c r="G48" s="469">
        <v>4.1707080000000003</v>
      </c>
      <c r="H48" s="470">
        <v>60.927149999999997</v>
      </c>
      <c r="I48" s="471">
        <f t="shared" si="1"/>
        <v>2.5410935192220001</v>
      </c>
      <c r="J48" s="17">
        <v>6710</v>
      </c>
      <c r="K48" s="15">
        <v>6720</v>
      </c>
      <c r="L48" s="15">
        <v>5368</v>
      </c>
      <c r="M48" s="16">
        <f t="shared" si="2"/>
        <v>100.14903129657229</v>
      </c>
      <c r="N48" s="15">
        <f t="shared" si="3"/>
        <v>291.5654761904762</v>
      </c>
      <c r="O48" s="78">
        <v>23</v>
      </c>
      <c r="P48" s="15">
        <f t="shared" si="4"/>
        <v>291.73913043478262</v>
      </c>
      <c r="Q48" s="15">
        <f t="shared" si="4"/>
        <v>292.17391304347825</v>
      </c>
      <c r="R48" s="15">
        <f t="shared" si="4"/>
        <v>233.39130434782609</v>
      </c>
    </row>
    <row r="49" spans="1:18" x14ac:dyDescent="0.25">
      <c r="A49" s="13">
        <v>44</v>
      </c>
      <c r="B49" s="14" t="s">
        <v>47</v>
      </c>
      <c r="C49" s="14" t="s">
        <v>44</v>
      </c>
      <c r="D49" s="421">
        <v>261.69720000000001</v>
      </c>
      <c r="E49" s="409">
        <v>184</v>
      </c>
      <c r="F49" s="433">
        <v>377</v>
      </c>
      <c r="G49" s="469">
        <v>6.4054260000000003</v>
      </c>
      <c r="H49" s="470">
        <v>47.36842</v>
      </c>
      <c r="I49" s="471">
        <f t="shared" si="1"/>
        <v>3.0341490904691999</v>
      </c>
      <c r="J49" s="17">
        <v>2818</v>
      </c>
      <c r="K49" s="15">
        <v>2849</v>
      </c>
      <c r="L49" s="15">
        <v>1055</v>
      </c>
      <c r="M49" s="16">
        <f t="shared" si="2"/>
        <v>101.10007097232079</v>
      </c>
      <c r="N49" s="15">
        <f t="shared" si="3"/>
        <v>135.16146016146016</v>
      </c>
      <c r="O49" s="78">
        <v>11</v>
      </c>
      <c r="P49" s="15">
        <f t="shared" si="4"/>
        <v>256.18181818181819</v>
      </c>
      <c r="Q49" s="15">
        <f t="shared" si="4"/>
        <v>259</v>
      </c>
      <c r="R49" s="15">
        <f t="shared" si="4"/>
        <v>95.909090909090907</v>
      </c>
    </row>
    <row r="50" spans="1:18" x14ac:dyDescent="0.25">
      <c r="A50" s="13">
        <v>45</v>
      </c>
      <c r="B50" s="14" t="s">
        <v>48</v>
      </c>
      <c r="C50" s="14" t="s">
        <v>44</v>
      </c>
      <c r="D50" s="421">
        <v>360.5874</v>
      </c>
      <c r="E50" s="409">
        <v>258</v>
      </c>
      <c r="F50" s="433">
        <v>560</v>
      </c>
      <c r="G50" s="469">
        <v>7.914021</v>
      </c>
      <c r="H50" s="470">
        <v>52.173909999999999</v>
      </c>
      <c r="I50" s="471">
        <f t="shared" si="1"/>
        <v>4.1290541939210996</v>
      </c>
      <c r="J50" s="17">
        <v>5807</v>
      </c>
      <c r="K50" s="15">
        <v>6087</v>
      </c>
      <c r="L50" s="15">
        <v>2599</v>
      </c>
      <c r="M50" s="16">
        <f t="shared" si="2"/>
        <v>104.82176683313243</v>
      </c>
      <c r="N50" s="15">
        <f t="shared" si="3"/>
        <v>155.84606538524724</v>
      </c>
      <c r="O50" s="78">
        <v>22</v>
      </c>
      <c r="P50" s="15">
        <f t="shared" si="4"/>
        <v>263.95454545454544</v>
      </c>
      <c r="Q50" s="15">
        <f t="shared" si="4"/>
        <v>276.68181818181819</v>
      </c>
      <c r="R50" s="15">
        <f t="shared" si="4"/>
        <v>118.13636363636364</v>
      </c>
    </row>
    <row r="51" spans="1:18" x14ac:dyDescent="0.25">
      <c r="A51" s="13">
        <v>46</v>
      </c>
      <c r="B51" s="14" t="s">
        <v>49</v>
      </c>
      <c r="C51" s="14" t="s">
        <v>44</v>
      </c>
      <c r="D51" s="421">
        <v>390.9434</v>
      </c>
      <c r="E51" s="409">
        <v>315</v>
      </c>
      <c r="F51" s="433">
        <v>517</v>
      </c>
      <c r="G51" s="469">
        <v>7.6518689999999996</v>
      </c>
      <c r="H51" s="470">
        <v>55.833329999999997</v>
      </c>
      <c r="I51" s="471">
        <f t="shared" si="1"/>
        <v>4.2722932699377001</v>
      </c>
      <c r="J51" s="17">
        <v>3436</v>
      </c>
      <c r="K51" s="15">
        <v>3567</v>
      </c>
      <c r="L51" s="15">
        <v>1377</v>
      </c>
      <c r="M51" s="16">
        <f t="shared" si="2"/>
        <v>103.81257275902212</v>
      </c>
      <c r="N51" s="15">
        <f t="shared" si="3"/>
        <v>140.90412111017662</v>
      </c>
      <c r="O51" s="78">
        <v>15</v>
      </c>
      <c r="P51" s="15">
        <f t="shared" si="4"/>
        <v>229.06666666666666</v>
      </c>
      <c r="Q51" s="15">
        <f t="shared" si="4"/>
        <v>237.8</v>
      </c>
      <c r="R51" s="15">
        <f t="shared" si="4"/>
        <v>91.8</v>
      </c>
    </row>
    <row r="52" spans="1:18" x14ac:dyDescent="0.25">
      <c r="A52" s="13">
        <v>47</v>
      </c>
      <c r="B52" s="14" t="s">
        <v>50</v>
      </c>
      <c r="C52" s="14" t="s">
        <v>44</v>
      </c>
      <c r="D52" s="421">
        <v>364.15410000000003</v>
      </c>
      <c r="E52" s="409">
        <v>255</v>
      </c>
      <c r="F52" s="433">
        <v>572</v>
      </c>
      <c r="G52" s="469">
        <v>5.8252430000000004</v>
      </c>
      <c r="H52" s="470">
        <v>49.152540000000002</v>
      </c>
      <c r="I52" s="471">
        <f t="shared" si="1"/>
        <v>2.8632548956722004</v>
      </c>
      <c r="J52" s="17">
        <v>2970</v>
      </c>
      <c r="K52" s="15">
        <v>3150</v>
      </c>
      <c r="L52" s="15">
        <v>1640</v>
      </c>
      <c r="M52" s="16">
        <f t="shared" si="2"/>
        <v>106.06060606060606</v>
      </c>
      <c r="N52" s="15">
        <f t="shared" si="3"/>
        <v>190.03174603174605</v>
      </c>
      <c r="O52" s="78">
        <v>12</v>
      </c>
      <c r="P52" s="15">
        <f t="shared" si="4"/>
        <v>247.5</v>
      </c>
      <c r="Q52" s="15">
        <f t="shared" si="4"/>
        <v>262.5</v>
      </c>
      <c r="R52" s="15">
        <f t="shared" si="4"/>
        <v>136.66666666666666</v>
      </c>
    </row>
    <row r="53" spans="1:18" x14ac:dyDescent="0.25">
      <c r="A53" s="13">
        <v>48</v>
      </c>
      <c r="B53" s="14" t="s">
        <v>51</v>
      </c>
      <c r="C53" s="14" t="s">
        <v>44</v>
      </c>
      <c r="D53" s="421">
        <v>248.5624</v>
      </c>
      <c r="E53" s="409">
        <v>182</v>
      </c>
      <c r="F53" s="433">
        <v>407</v>
      </c>
      <c r="G53" s="469">
        <v>4.0083289999999998</v>
      </c>
      <c r="H53" s="470">
        <v>44</v>
      </c>
      <c r="I53" s="471">
        <f t="shared" si="1"/>
        <v>1.7636647599999997</v>
      </c>
      <c r="J53" s="17">
        <v>6134</v>
      </c>
      <c r="K53" s="15">
        <v>6304</v>
      </c>
      <c r="L53" s="15">
        <v>1988</v>
      </c>
      <c r="M53" s="16">
        <f t="shared" si="2"/>
        <v>102.77143788718617</v>
      </c>
      <c r="N53" s="15">
        <f t="shared" si="3"/>
        <v>115.10469543147208</v>
      </c>
      <c r="O53" s="78">
        <v>25</v>
      </c>
      <c r="P53" s="15">
        <f t="shared" si="4"/>
        <v>245.36</v>
      </c>
      <c r="Q53" s="15">
        <f t="shared" si="4"/>
        <v>252.16</v>
      </c>
      <c r="R53" s="15">
        <f t="shared" si="4"/>
        <v>79.52</v>
      </c>
    </row>
    <row r="54" spans="1:18" x14ac:dyDescent="0.25">
      <c r="A54" s="13">
        <v>49</v>
      </c>
      <c r="B54" s="14" t="s">
        <v>52</v>
      </c>
      <c r="C54" s="14" t="s">
        <v>44</v>
      </c>
      <c r="D54" s="421">
        <v>256.62259999999998</v>
      </c>
      <c r="E54" s="409">
        <v>173</v>
      </c>
      <c r="F54" s="433">
        <v>379.5</v>
      </c>
      <c r="G54" s="469">
        <v>5.0080780000000003</v>
      </c>
      <c r="H54" s="470">
        <v>51.785710000000002</v>
      </c>
      <c r="I54" s="471">
        <f t="shared" si="1"/>
        <v>2.5934687496538005</v>
      </c>
      <c r="J54" s="17">
        <v>5047</v>
      </c>
      <c r="K54" s="15">
        <v>5046</v>
      </c>
      <c r="L54" s="15">
        <v>1614</v>
      </c>
      <c r="M54" s="16">
        <f t="shared" si="2"/>
        <v>99.980186249256988</v>
      </c>
      <c r="N54" s="15">
        <f t="shared" si="3"/>
        <v>116.74791914387635</v>
      </c>
      <c r="O54" s="78">
        <v>22</v>
      </c>
      <c r="P54" s="15">
        <f t="shared" si="4"/>
        <v>229.40909090909091</v>
      </c>
      <c r="Q54" s="15">
        <f t="shared" si="4"/>
        <v>229.36363636363637</v>
      </c>
      <c r="R54" s="15">
        <f t="shared" si="4"/>
        <v>73.36363636363636</v>
      </c>
    </row>
    <row r="55" spans="1:18" x14ac:dyDescent="0.25">
      <c r="A55" s="13">
        <v>50</v>
      </c>
      <c r="B55" s="14" t="s">
        <v>53</v>
      </c>
      <c r="C55" s="14" t="s">
        <v>44</v>
      </c>
      <c r="D55" s="421">
        <v>455.12810000000002</v>
      </c>
      <c r="E55" s="409">
        <v>308</v>
      </c>
      <c r="F55" s="433">
        <v>831</v>
      </c>
      <c r="G55" s="469">
        <v>6.9815199999999997</v>
      </c>
      <c r="H55" s="470">
        <v>61.538460000000001</v>
      </c>
      <c r="I55" s="471">
        <f t="shared" si="1"/>
        <v>4.2963198925919999</v>
      </c>
      <c r="J55" s="17">
        <v>7162</v>
      </c>
      <c r="K55" s="15">
        <v>8493</v>
      </c>
      <c r="L55" s="15">
        <v>4081</v>
      </c>
      <c r="M55" s="16">
        <f t="shared" si="2"/>
        <v>118.58419435911756</v>
      </c>
      <c r="N55" s="15">
        <f t="shared" si="3"/>
        <v>175.38737784057457</v>
      </c>
      <c r="O55" s="78">
        <v>25</v>
      </c>
      <c r="P55" s="15">
        <f t="shared" si="4"/>
        <v>286.48</v>
      </c>
      <c r="Q55" s="15">
        <f t="shared" si="4"/>
        <v>339.72</v>
      </c>
      <c r="R55" s="15">
        <f t="shared" si="4"/>
        <v>163.24</v>
      </c>
    </row>
    <row r="56" spans="1:18" x14ac:dyDescent="0.25">
      <c r="A56" s="13">
        <v>51</v>
      </c>
      <c r="B56" s="14" t="s">
        <v>54</v>
      </c>
      <c r="C56" s="14" t="s">
        <v>55</v>
      </c>
      <c r="D56" s="421">
        <v>192.9136</v>
      </c>
      <c r="E56" s="409">
        <v>133</v>
      </c>
      <c r="F56" s="433">
        <v>293</v>
      </c>
      <c r="G56" s="469">
        <v>10.82982</v>
      </c>
      <c r="H56" s="470">
        <v>33.802810000000001</v>
      </c>
      <c r="I56" s="471">
        <f t="shared" si="1"/>
        <v>3.6607834779420001</v>
      </c>
      <c r="J56" s="17">
        <v>1912</v>
      </c>
      <c r="K56" s="15">
        <v>1930</v>
      </c>
      <c r="L56" s="15">
        <v>612</v>
      </c>
      <c r="M56" s="16">
        <f t="shared" si="2"/>
        <v>100.94142259414225</v>
      </c>
      <c r="N56" s="15">
        <f t="shared" si="3"/>
        <v>115.74093264248705</v>
      </c>
      <c r="O56" s="78">
        <v>10</v>
      </c>
      <c r="P56" s="15">
        <f t="shared" si="4"/>
        <v>191.2</v>
      </c>
      <c r="Q56" s="15">
        <f t="shared" si="4"/>
        <v>193</v>
      </c>
      <c r="R56" s="15">
        <f t="shared" si="4"/>
        <v>61.2</v>
      </c>
    </row>
    <row r="57" spans="1:18" x14ac:dyDescent="0.25">
      <c r="A57" s="13">
        <v>52</v>
      </c>
      <c r="B57" s="14" t="s">
        <v>56</v>
      </c>
      <c r="C57" s="14" t="s">
        <v>55</v>
      </c>
      <c r="D57" s="421">
        <v>266.04559999999998</v>
      </c>
      <c r="E57" s="409">
        <v>182</v>
      </c>
      <c r="F57" s="433">
        <v>368</v>
      </c>
      <c r="G57" s="469">
        <v>7.8838179999999998</v>
      </c>
      <c r="H57" s="470">
        <v>33.009709999999998</v>
      </c>
      <c r="I57" s="471">
        <f t="shared" si="1"/>
        <v>2.6024254587278</v>
      </c>
      <c r="J57" s="17">
        <v>4190</v>
      </c>
      <c r="K57" s="15">
        <v>4342</v>
      </c>
      <c r="L57" s="15">
        <v>1260</v>
      </c>
      <c r="M57" s="16">
        <f t="shared" si="2"/>
        <v>103.62768496420047</v>
      </c>
      <c r="N57" s="15">
        <f t="shared" si="3"/>
        <v>105.91893136803316</v>
      </c>
      <c r="O57" s="78">
        <v>20</v>
      </c>
      <c r="P57" s="15">
        <f t="shared" si="4"/>
        <v>209.5</v>
      </c>
      <c r="Q57" s="15">
        <f t="shared" si="4"/>
        <v>217.1</v>
      </c>
      <c r="R57" s="15">
        <f t="shared" si="4"/>
        <v>63</v>
      </c>
    </row>
    <row r="58" spans="1:18" x14ac:dyDescent="0.25">
      <c r="A58" s="13">
        <v>53</v>
      </c>
      <c r="B58" s="14" t="s">
        <v>57</v>
      </c>
      <c r="C58" s="14" t="s">
        <v>55</v>
      </c>
      <c r="D58" s="421">
        <v>256.59629999999999</v>
      </c>
      <c r="E58" s="409">
        <v>177</v>
      </c>
      <c r="F58" s="433">
        <v>335</v>
      </c>
      <c r="G58" s="469">
        <v>11.21134</v>
      </c>
      <c r="H58" s="470">
        <v>41.891889999999997</v>
      </c>
      <c r="I58" s="471">
        <f t="shared" si="1"/>
        <v>4.6966422203259999</v>
      </c>
      <c r="J58" s="17">
        <v>1900</v>
      </c>
      <c r="K58" s="15">
        <v>1985</v>
      </c>
      <c r="L58" s="15">
        <v>725</v>
      </c>
      <c r="M58" s="16">
        <f t="shared" si="2"/>
        <v>104.47368421052632</v>
      </c>
      <c r="N58" s="15">
        <f t="shared" si="3"/>
        <v>133.31234256926953</v>
      </c>
      <c r="O58" s="78">
        <v>10</v>
      </c>
      <c r="P58" s="15">
        <f t="shared" si="4"/>
        <v>190</v>
      </c>
      <c r="Q58" s="15">
        <f t="shared" si="4"/>
        <v>198.5</v>
      </c>
      <c r="R58" s="15">
        <f t="shared" si="4"/>
        <v>72.5</v>
      </c>
    </row>
    <row r="59" spans="1:18" x14ac:dyDescent="0.25">
      <c r="A59" s="13">
        <v>54</v>
      </c>
      <c r="B59" s="14" t="s">
        <v>58</v>
      </c>
      <c r="C59" s="14" t="s">
        <v>55</v>
      </c>
      <c r="D59" s="421">
        <v>325.16460000000001</v>
      </c>
      <c r="E59" s="409">
        <v>182</v>
      </c>
      <c r="F59" s="433">
        <v>702</v>
      </c>
      <c r="G59" s="469">
        <v>11.589399999999999</v>
      </c>
      <c r="H59" s="470">
        <v>46.666670000000003</v>
      </c>
      <c r="I59" s="471">
        <f t="shared" si="1"/>
        <v>5.4083870529800002</v>
      </c>
      <c r="J59" s="17">
        <v>1461</v>
      </c>
      <c r="K59" s="15">
        <v>1465</v>
      </c>
      <c r="L59" s="15">
        <v>621</v>
      </c>
      <c r="M59" s="16">
        <f t="shared" si="2"/>
        <v>100.2737850787132</v>
      </c>
      <c r="N59" s="15">
        <f t="shared" si="3"/>
        <v>154.72013651877134</v>
      </c>
      <c r="O59" s="78">
        <v>7</v>
      </c>
      <c r="P59" s="15">
        <f t="shared" si="4"/>
        <v>208.71428571428572</v>
      </c>
      <c r="Q59" s="15">
        <f t="shared" si="4"/>
        <v>209.28571428571428</v>
      </c>
      <c r="R59" s="15">
        <f t="shared" si="4"/>
        <v>88.714285714285708</v>
      </c>
    </row>
    <row r="60" spans="1:18" x14ac:dyDescent="0.25">
      <c r="A60" s="13">
        <v>55</v>
      </c>
      <c r="B60" s="14" t="s">
        <v>59</v>
      </c>
      <c r="C60" s="14" t="s">
        <v>55</v>
      </c>
      <c r="D60" s="421">
        <v>166.4863</v>
      </c>
      <c r="E60" s="409">
        <v>140</v>
      </c>
      <c r="F60" s="433">
        <v>211</v>
      </c>
      <c r="G60" s="469">
        <v>7.2972970000000004</v>
      </c>
      <c r="H60" s="470">
        <v>15.68628</v>
      </c>
      <c r="I60" s="471">
        <f t="shared" si="1"/>
        <v>1.1446744398516</v>
      </c>
      <c r="J60" s="17">
        <v>2392</v>
      </c>
      <c r="K60" s="15">
        <v>2436</v>
      </c>
      <c r="L60" s="15">
        <v>369</v>
      </c>
      <c r="M60" s="16">
        <f t="shared" si="2"/>
        <v>101.83946488294315</v>
      </c>
      <c r="N60" s="15">
        <f t="shared" si="3"/>
        <v>55.289408866995075</v>
      </c>
      <c r="O60" s="78">
        <v>16</v>
      </c>
      <c r="P60" s="15">
        <f t="shared" si="4"/>
        <v>149.5</v>
      </c>
      <c r="Q60" s="15">
        <f t="shared" si="4"/>
        <v>152.25</v>
      </c>
      <c r="R60" s="15">
        <f t="shared" si="4"/>
        <v>23.0625</v>
      </c>
    </row>
    <row r="61" spans="1:18" x14ac:dyDescent="0.25">
      <c r="A61" s="13">
        <v>56</v>
      </c>
      <c r="B61" s="14" t="s">
        <v>60</v>
      </c>
      <c r="C61" s="14" t="s">
        <v>55</v>
      </c>
      <c r="D61" s="421">
        <v>248.07679999999999</v>
      </c>
      <c r="E61" s="409">
        <v>172</v>
      </c>
      <c r="F61" s="433">
        <v>371</v>
      </c>
      <c r="G61" s="469">
        <v>11.36364</v>
      </c>
      <c r="H61" s="470">
        <v>31.736529999999998</v>
      </c>
      <c r="I61" s="471">
        <f t="shared" si="1"/>
        <v>3.6064250176920001</v>
      </c>
      <c r="J61" s="17">
        <v>4574</v>
      </c>
      <c r="K61" s="15">
        <v>4717</v>
      </c>
      <c r="L61" s="15">
        <v>1704</v>
      </c>
      <c r="M61" s="16">
        <f t="shared" si="2"/>
        <v>103.12636641888938</v>
      </c>
      <c r="N61" s="15">
        <f t="shared" si="3"/>
        <v>131.85499258002969</v>
      </c>
      <c r="O61" s="78">
        <v>20</v>
      </c>
      <c r="P61" s="15">
        <f t="shared" si="4"/>
        <v>228.7</v>
      </c>
      <c r="Q61" s="15">
        <f t="shared" si="4"/>
        <v>235.85</v>
      </c>
      <c r="R61" s="15">
        <f t="shared" si="4"/>
        <v>85.2</v>
      </c>
    </row>
    <row r="62" spans="1:18" x14ac:dyDescent="0.25">
      <c r="A62" s="13">
        <v>57</v>
      </c>
      <c r="B62" s="14" t="s">
        <v>61</v>
      </c>
      <c r="C62" s="14" t="s">
        <v>55</v>
      </c>
      <c r="D62" s="421">
        <v>259.2833</v>
      </c>
      <c r="E62" s="409">
        <v>168</v>
      </c>
      <c r="F62" s="433">
        <v>461</v>
      </c>
      <c r="G62" s="469">
        <v>7.378641</v>
      </c>
      <c r="H62" s="470">
        <v>29.411770000000001</v>
      </c>
      <c r="I62" s="471">
        <f t="shared" si="1"/>
        <v>2.1701889200457001</v>
      </c>
      <c r="J62" s="17">
        <v>1677</v>
      </c>
      <c r="K62" s="15">
        <v>1840</v>
      </c>
      <c r="L62" s="15">
        <v>577</v>
      </c>
      <c r="M62" s="16">
        <f t="shared" si="2"/>
        <v>109.71973762671436</v>
      </c>
      <c r="N62" s="15">
        <f t="shared" si="3"/>
        <v>114.45923913043478</v>
      </c>
      <c r="O62" s="78">
        <v>7</v>
      </c>
      <c r="P62" s="15">
        <f t="shared" si="4"/>
        <v>239.57142857142858</v>
      </c>
      <c r="Q62" s="15">
        <f t="shared" si="4"/>
        <v>262.85714285714283</v>
      </c>
      <c r="R62" s="15">
        <f t="shared" si="4"/>
        <v>82.428571428571431</v>
      </c>
    </row>
    <row r="63" spans="1:18" x14ac:dyDescent="0.25">
      <c r="A63" s="13">
        <v>58</v>
      </c>
      <c r="B63" s="14" t="s">
        <v>62</v>
      </c>
      <c r="C63" s="14" t="s">
        <v>55</v>
      </c>
      <c r="D63" s="421">
        <v>386.02300000000002</v>
      </c>
      <c r="E63" s="409">
        <v>242.5</v>
      </c>
      <c r="F63" s="433">
        <v>712</v>
      </c>
      <c r="G63" s="469">
        <v>15.15957</v>
      </c>
      <c r="H63" s="470">
        <v>22.22222</v>
      </c>
      <c r="I63" s="471">
        <f t="shared" si="1"/>
        <v>3.3687929964540002</v>
      </c>
      <c r="J63" s="17">
        <v>977</v>
      </c>
      <c r="K63" s="15">
        <v>899</v>
      </c>
      <c r="L63" s="15">
        <v>532</v>
      </c>
      <c r="M63" s="16">
        <f t="shared" si="2"/>
        <v>92.01637666325486</v>
      </c>
      <c r="N63" s="15">
        <f t="shared" si="3"/>
        <v>215.99555061179086</v>
      </c>
      <c r="O63" s="78">
        <v>7</v>
      </c>
      <c r="P63" s="15">
        <f t="shared" si="4"/>
        <v>139.57142857142858</v>
      </c>
      <c r="Q63" s="15">
        <f t="shared" si="4"/>
        <v>128.42857142857142</v>
      </c>
      <c r="R63" s="15">
        <f t="shared" si="4"/>
        <v>76</v>
      </c>
    </row>
    <row r="64" spans="1:18" x14ac:dyDescent="0.25">
      <c r="A64" s="13">
        <v>59</v>
      </c>
      <c r="B64" s="14" t="s">
        <v>63</v>
      </c>
      <c r="C64" s="14" t="s">
        <v>55</v>
      </c>
      <c r="D64" s="421">
        <v>177.09039999999999</v>
      </c>
      <c r="E64" s="409">
        <v>132</v>
      </c>
      <c r="F64" s="433">
        <v>228</v>
      </c>
      <c r="G64" s="469">
        <v>8.8122609999999995</v>
      </c>
      <c r="H64" s="470">
        <v>50.819670000000002</v>
      </c>
      <c r="I64" s="471">
        <f t="shared" si="1"/>
        <v>4.4783619597387005</v>
      </c>
      <c r="J64" s="17">
        <v>1992</v>
      </c>
      <c r="K64" s="15">
        <v>1916</v>
      </c>
      <c r="L64" s="15">
        <v>529</v>
      </c>
      <c r="M64" s="16">
        <f t="shared" si="2"/>
        <v>96.184738955823292</v>
      </c>
      <c r="N64" s="15">
        <f t="shared" si="3"/>
        <v>100.77505219206681</v>
      </c>
      <c r="O64" s="78">
        <v>10</v>
      </c>
      <c r="P64" s="15">
        <f t="shared" si="4"/>
        <v>199.2</v>
      </c>
      <c r="Q64" s="15">
        <f t="shared" si="4"/>
        <v>191.6</v>
      </c>
      <c r="R64" s="15">
        <f t="shared" si="4"/>
        <v>52.9</v>
      </c>
    </row>
    <row r="65" spans="1:18" x14ac:dyDescent="0.25">
      <c r="A65" s="13">
        <v>60</v>
      </c>
      <c r="B65" s="14" t="s">
        <v>64</v>
      </c>
      <c r="C65" s="14" t="s">
        <v>55</v>
      </c>
      <c r="D65" s="421">
        <v>166.09530000000001</v>
      </c>
      <c r="E65" s="409">
        <v>111</v>
      </c>
      <c r="F65" s="433">
        <v>233</v>
      </c>
      <c r="G65" s="469">
        <v>11.906890000000001</v>
      </c>
      <c r="H65" s="470">
        <v>40.15748</v>
      </c>
      <c r="I65" s="471">
        <f t="shared" si="1"/>
        <v>4.7815069703719999</v>
      </c>
      <c r="J65" s="17">
        <v>2862</v>
      </c>
      <c r="K65" s="15">
        <v>2902</v>
      </c>
      <c r="L65" s="15">
        <v>697</v>
      </c>
      <c r="M65" s="16">
        <f t="shared" si="2"/>
        <v>101.39762403913349</v>
      </c>
      <c r="N65" s="15">
        <f t="shared" si="3"/>
        <v>87.665403170227435</v>
      </c>
      <c r="O65" s="78">
        <v>15</v>
      </c>
      <c r="P65" s="15">
        <f t="shared" si="4"/>
        <v>190.8</v>
      </c>
      <c r="Q65" s="15">
        <f t="shared" si="4"/>
        <v>193.46666666666667</v>
      </c>
      <c r="R65" s="15">
        <f t="shared" si="4"/>
        <v>46.466666666666669</v>
      </c>
    </row>
    <row r="66" spans="1:18" x14ac:dyDescent="0.25">
      <c r="A66" s="13">
        <v>61</v>
      </c>
      <c r="B66" s="14" t="s">
        <v>65</v>
      </c>
      <c r="C66" s="14" t="s">
        <v>55</v>
      </c>
      <c r="D66" s="421">
        <v>270.08819999999997</v>
      </c>
      <c r="E66" s="409">
        <v>190</v>
      </c>
      <c r="F66" s="433">
        <v>416</v>
      </c>
      <c r="G66" s="469">
        <v>5.1898730000000004</v>
      </c>
      <c r="H66" s="470">
        <v>37.142859999999999</v>
      </c>
      <c r="I66" s="471">
        <f t="shared" si="1"/>
        <v>1.9276672625678</v>
      </c>
      <c r="J66" s="17">
        <v>3554</v>
      </c>
      <c r="K66" s="15">
        <v>3479</v>
      </c>
      <c r="L66" s="15">
        <v>772</v>
      </c>
      <c r="M66" s="16">
        <f t="shared" si="2"/>
        <v>97.889701744513218</v>
      </c>
      <c r="N66" s="15">
        <f t="shared" si="3"/>
        <v>80.994538660534644</v>
      </c>
      <c r="O66" s="78">
        <v>12</v>
      </c>
      <c r="P66" s="15">
        <f t="shared" si="4"/>
        <v>296.16666666666669</v>
      </c>
      <c r="Q66" s="15">
        <f t="shared" si="4"/>
        <v>289.91666666666669</v>
      </c>
      <c r="R66" s="15">
        <f t="shared" si="4"/>
        <v>64.333333333333329</v>
      </c>
    </row>
    <row r="67" spans="1:18" x14ac:dyDescent="0.25">
      <c r="A67" s="13">
        <v>62</v>
      </c>
      <c r="B67" s="14" t="s">
        <v>66</v>
      </c>
      <c r="C67" s="14" t="s">
        <v>67</v>
      </c>
      <c r="D67" s="421">
        <v>263.87580000000003</v>
      </c>
      <c r="E67" s="409">
        <v>194</v>
      </c>
      <c r="F67" s="433">
        <v>469</v>
      </c>
      <c r="G67" s="469">
        <v>8.2508250000000007</v>
      </c>
      <c r="H67" s="470">
        <v>48.387099999999997</v>
      </c>
      <c r="I67" s="471">
        <f t="shared" si="1"/>
        <v>3.9923349435750004</v>
      </c>
      <c r="J67" s="17">
        <v>1994</v>
      </c>
      <c r="K67" s="15">
        <v>2268</v>
      </c>
      <c r="L67" s="15">
        <v>741</v>
      </c>
      <c r="M67" s="16">
        <f t="shared" si="2"/>
        <v>113.74122367101305</v>
      </c>
      <c r="N67" s="15">
        <f t="shared" si="3"/>
        <v>119.25264550264551</v>
      </c>
      <c r="O67" s="78">
        <v>10</v>
      </c>
      <c r="P67" s="15">
        <f t="shared" si="4"/>
        <v>199.4</v>
      </c>
      <c r="Q67" s="15">
        <f t="shared" si="4"/>
        <v>226.8</v>
      </c>
      <c r="R67" s="15">
        <f t="shared" si="4"/>
        <v>74.099999999999994</v>
      </c>
    </row>
    <row r="68" spans="1:18" x14ac:dyDescent="0.25">
      <c r="A68" s="13">
        <v>63</v>
      </c>
      <c r="B68" s="14" t="s">
        <v>68</v>
      </c>
      <c r="C68" s="14" t="s">
        <v>67</v>
      </c>
      <c r="D68" s="421">
        <v>460.66340000000002</v>
      </c>
      <c r="E68" s="409">
        <v>301</v>
      </c>
      <c r="F68" s="433">
        <v>908</v>
      </c>
      <c r="G68" s="469">
        <v>10.53101</v>
      </c>
      <c r="H68" s="470">
        <v>58.695650000000001</v>
      </c>
      <c r="I68" s="471">
        <f t="shared" si="1"/>
        <v>6.1812447710649998</v>
      </c>
      <c r="J68" s="17">
        <v>13355</v>
      </c>
      <c r="K68" s="15">
        <v>14391</v>
      </c>
      <c r="L68" s="15">
        <v>8213</v>
      </c>
      <c r="M68" s="16">
        <f t="shared" si="2"/>
        <v>107.75739423436914</v>
      </c>
      <c r="N68" s="15">
        <f t="shared" si="3"/>
        <v>208.30692794107429</v>
      </c>
      <c r="O68" s="78">
        <v>64</v>
      </c>
      <c r="P68" s="15">
        <f t="shared" si="4"/>
        <v>208.671875</v>
      </c>
      <c r="Q68" s="15">
        <f t="shared" si="4"/>
        <v>224.859375</v>
      </c>
      <c r="R68" s="15">
        <f t="shared" si="4"/>
        <v>128.328125</v>
      </c>
    </row>
    <row r="69" spans="1:18" x14ac:dyDescent="0.25">
      <c r="A69" s="13">
        <v>64</v>
      </c>
      <c r="B69" s="14" t="s">
        <v>69</v>
      </c>
      <c r="C69" s="14" t="s">
        <v>67</v>
      </c>
      <c r="D69" s="421">
        <v>393.77300000000002</v>
      </c>
      <c r="E69" s="409">
        <v>270</v>
      </c>
      <c r="F69" s="433">
        <v>755</v>
      </c>
      <c r="G69" s="469">
        <v>11.47541</v>
      </c>
      <c r="H69" s="470">
        <v>45.871560000000002</v>
      </c>
      <c r="I69" s="471">
        <f t="shared" si="1"/>
        <v>5.2639495833960011</v>
      </c>
      <c r="J69" s="17">
        <v>3390</v>
      </c>
      <c r="K69" s="15">
        <v>3214</v>
      </c>
      <c r="L69" s="15">
        <v>1843</v>
      </c>
      <c r="M69" s="16">
        <f t="shared" si="2"/>
        <v>94.808259587020643</v>
      </c>
      <c r="N69" s="15">
        <f t="shared" si="3"/>
        <v>209.30149346608584</v>
      </c>
      <c r="O69" s="78">
        <v>16</v>
      </c>
      <c r="P69" s="15">
        <f t="shared" si="4"/>
        <v>211.875</v>
      </c>
      <c r="Q69" s="15">
        <f t="shared" si="4"/>
        <v>200.875</v>
      </c>
      <c r="R69" s="15">
        <f t="shared" si="4"/>
        <v>115.1875</v>
      </c>
    </row>
    <row r="70" spans="1:18" x14ac:dyDescent="0.25">
      <c r="A70" s="13">
        <v>65</v>
      </c>
      <c r="B70" s="14" t="s">
        <v>70</v>
      </c>
      <c r="C70" s="14" t="s">
        <v>67</v>
      </c>
      <c r="D70" s="421">
        <v>570.1567</v>
      </c>
      <c r="E70" s="409">
        <v>401</v>
      </c>
      <c r="F70" s="433">
        <v>1099</v>
      </c>
      <c r="G70" s="469">
        <v>8.7780900000000006</v>
      </c>
      <c r="H70" s="470">
        <v>53.398060000000001</v>
      </c>
      <c r="I70" s="471">
        <f t="shared" si="1"/>
        <v>4.6873297650539998</v>
      </c>
      <c r="J70" s="17">
        <v>2958</v>
      </c>
      <c r="K70" s="15">
        <v>2713</v>
      </c>
      <c r="L70" s="15">
        <v>1885</v>
      </c>
      <c r="M70" s="16">
        <f t="shared" si="2"/>
        <v>91.717376605814735</v>
      </c>
      <c r="N70" s="15">
        <f t="shared" si="3"/>
        <v>253.6030224843347</v>
      </c>
      <c r="O70" s="78">
        <v>14</v>
      </c>
      <c r="P70" s="15">
        <f t="shared" ref="P70:R91" si="5">J70/$O70</f>
        <v>211.28571428571428</v>
      </c>
      <c r="Q70" s="15">
        <f t="shared" si="5"/>
        <v>193.78571428571428</v>
      </c>
      <c r="R70" s="15">
        <f t="shared" si="5"/>
        <v>134.64285714285714</v>
      </c>
    </row>
    <row r="71" spans="1:18" x14ac:dyDescent="0.25">
      <c r="A71" s="13">
        <v>66</v>
      </c>
      <c r="B71" s="14" t="s">
        <v>71</v>
      </c>
      <c r="C71" s="14" t="s">
        <v>67</v>
      </c>
      <c r="D71" s="421">
        <v>326.82209999999998</v>
      </c>
      <c r="E71" s="409">
        <v>251</v>
      </c>
      <c r="F71" s="433">
        <v>485</v>
      </c>
      <c r="G71" s="469">
        <v>9.2682920000000006</v>
      </c>
      <c r="H71" s="470">
        <v>37.83784</v>
      </c>
      <c r="I71" s="471">
        <f t="shared" ref="I71:I92" si="6">G71*H71/100</f>
        <v>3.5069214976928005</v>
      </c>
      <c r="J71" s="17">
        <v>2851</v>
      </c>
      <c r="K71" s="15">
        <v>2708</v>
      </c>
      <c r="L71" s="15">
        <v>1701</v>
      </c>
      <c r="M71" s="16">
        <f t="shared" ref="M71:M91" si="7">K71/J71*100</f>
        <v>94.984216064538757</v>
      </c>
      <c r="N71" s="15">
        <f t="shared" ref="N71:N91" si="8">L71/K71*365</f>
        <v>229.27067946824226</v>
      </c>
      <c r="O71" s="78">
        <v>14</v>
      </c>
      <c r="P71" s="15">
        <f t="shared" si="5"/>
        <v>203.64285714285714</v>
      </c>
      <c r="Q71" s="15">
        <f t="shared" si="5"/>
        <v>193.42857142857142</v>
      </c>
      <c r="R71" s="15">
        <f t="shared" si="5"/>
        <v>121.5</v>
      </c>
    </row>
    <row r="72" spans="1:18" x14ac:dyDescent="0.25">
      <c r="A72" s="13">
        <v>67</v>
      </c>
      <c r="B72" s="14" t="s">
        <v>72</v>
      </c>
      <c r="C72" s="14" t="s">
        <v>67</v>
      </c>
      <c r="D72" s="421">
        <v>285.37020000000001</v>
      </c>
      <c r="E72" s="409">
        <v>215</v>
      </c>
      <c r="F72" s="433">
        <v>415</v>
      </c>
      <c r="G72" s="469">
        <v>10.12236</v>
      </c>
      <c r="H72" s="470">
        <v>42.5</v>
      </c>
      <c r="I72" s="471">
        <f t="shared" si="6"/>
        <v>4.302003</v>
      </c>
      <c r="J72" s="17">
        <v>3242</v>
      </c>
      <c r="K72" s="15">
        <v>3051</v>
      </c>
      <c r="L72" s="15">
        <v>1260</v>
      </c>
      <c r="M72" s="16">
        <f t="shared" si="7"/>
        <v>94.108574953732258</v>
      </c>
      <c r="N72" s="15">
        <f t="shared" si="8"/>
        <v>150.73746312684366</v>
      </c>
      <c r="O72" s="78">
        <v>12</v>
      </c>
      <c r="P72" s="15">
        <f t="shared" si="5"/>
        <v>270.16666666666669</v>
      </c>
      <c r="Q72" s="15">
        <f t="shared" si="5"/>
        <v>254.25</v>
      </c>
      <c r="R72" s="15">
        <f t="shared" si="5"/>
        <v>105</v>
      </c>
    </row>
    <row r="73" spans="1:18" x14ac:dyDescent="0.25">
      <c r="A73" s="13">
        <v>68</v>
      </c>
      <c r="B73" s="14" t="s">
        <v>73</v>
      </c>
      <c r="C73" s="14" t="s">
        <v>67</v>
      </c>
      <c r="D73" s="421">
        <v>231.1241</v>
      </c>
      <c r="E73" s="409">
        <v>167</v>
      </c>
      <c r="F73" s="433">
        <v>330</v>
      </c>
      <c r="G73" s="469">
        <v>9.3196650000000005</v>
      </c>
      <c r="H73" s="470">
        <v>59.782609999999998</v>
      </c>
      <c r="I73" s="471">
        <f t="shared" si="6"/>
        <v>5.5715389802565003</v>
      </c>
      <c r="J73" s="17">
        <v>2147</v>
      </c>
      <c r="K73" s="15">
        <v>2181</v>
      </c>
      <c r="L73" s="15">
        <v>711</v>
      </c>
      <c r="M73" s="16">
        <f t="shared" si="7"/>
        <v>101.5836050302748</v>
      </c>
      <c r="N73" s="15">
        <f t="shared" si="8"/>
        <v>118.98899587345254</v>
      </c>
      <c r="O73" s="78">
        <v>13</v>
      </c>
      <c r="P73" s="15">
        <f t="shared" si="5"/>
        <v>165.15384615384616</v>
      </c>
      <c r="Q73" s="15">
        <f t="shared" si="5"/>
        <v>167.76923076923077</v>
      </c>
      <c r="R73" s="15">
        <f t="shared" si="5"/>
        <v>54.692307692307693</v>
      </c>
    </row>
    <row r="74" spans="1:18" x14ac:dyDescent="0.25">
      <c r="A74" s="13">
        <v>69</v>
      </c>
      <c r="B74" s="14" t="s">
        <v>74</v>
      </c>
      <c r="C74" s="14" t="s">
        <v>67</v>
      </c>
      <c r="D74" s="421">
        <v>319.45139999999998</v>
      </c>
      <c r="E74" s="409">
        <v>240.5</v>
      </c>
      <c r="F74" s="433">
        <v>509</v>
      </c>
      <c r="G74" s="469">
        <v>7.030303</v>
      </c>
      <c r="H74" s="470">
        <v>69.767439999999993</v>
      </c>
      <c r="I74" s="471">
        <f t="shared" si="6"/>
        <v>4.9048624273431995</v>
      </c>
      <c r="J74" s="17">
        <v>2416</v>
      </c>
      <c r="K74" s="15">
        <v>2548</v>
      </c>
      <c r="L74" s="15">
        <v>1115</v>
      </c>
      <c r="M74" s="16">
        <f t="shared" si="7"/>
        <v>105.4635761589404</v>
      </c>
      <c r="N74" s="15">
        <f t="shared" si="8"/>
        <v>159.72331240188385</v>
      </c>
      <c r="O74" s="78">
        <v>11</v>
      </c>
      <c r="P74" s="15">
        <f t="shared" si="5"/>
        <v>219.63636363636363</v>
      </c>
      <c r="Q74" s="15">
        <f t="shared" si="5"/>
        <v>231.63636363636363</v>
      </c>
      <c r="R74" s="15">
        <f t="shared" si="5"/>
        <v>101.36363636363636</v>
      </c>
    </row>
    <row r="75" spans="1:18" x14ac:dyDescent="0.25">
      <c r="A75" s="13">
        <v>70</v>
      </c>
      <c r="B75" s="14" t="s">
        <v>75</v>
      </c>
      <c r="C75" s="14" t="s">
        <v>67</v>
      </c>
      <c r="D75" s="421">
        <v>203.9778</v>
      </c>
      <c r="E75" s="409">
        <v>149</v>
      </c>
      <c r="F75" s="433">
        <v>293</v>
      </c>
      <c r="G75" s="469">
        <v>8.7799320000000005</v>
      </c>
      <c r="H75" s="470">
        <v>32.8125</v>
      </c>
      <c r="I75" s="471">
        <f t="shared" si="6"/>
        <v>2.8809151875000003</v>
      </c>
      <c r="J75" s="17">
        <v>1828</v>
      </c>
      <c r="K75" s="15">
        <v>1889</v>
      </c>
      <c r="L75" s="15">
        <v>503</v>
      </c>
      <c r="M75" s="16">
        <f t="shared" si="7"/>
        <v>103.33698030634572</v>
      </c>
      <c r="N75" s="15">
        <f t="shared" si="8"/>
        <v>97.191635786130234</v>
      </c>
      <c r="O75" s="78">
        <v>9</v>
      </c>
      <c r="P75" s="15">
        <f t="shared" si="5"/>
        <v>203.11111111111111</v>
      </c>
      <c r="Q75" s="15">
        <f t="shared" si="5"/>
        <v>209.88888888888889</v>
      </c>
      <c r="R75" s="15">
        <f t="shared" si="5"/>
        <v>55.888888888888886</v>
      </c>
    </row>
    <row r="76" spans="1:18" x14ac:dyDescent="0.25">
      <c r="A76" s="13">
        <v>71</v>
      </c>
      <c r="B76" s="14" t="s">
        <v>76</v>
      </c>
      <c r="C76" s="14" t="s">
        <v>67</v>
      </c>
      <c r="D76" s="421">
        <v>344.55739999999997</v>
      </c>
      <c r="E76" s="409">
        <v>194.5</v>
      </c>
      <c r="F76" s="433">
        <v>606</v>
      </c>
      <c r="G76" s="469">
        <v>9.3965510000000005</v>
      </c>
      <c r="H76" s="470">
        <v>51.041670000000003</v>
      </c>
      <c r="I76" s="471">
        <f t="shared" si="6"/>
        <v>4.7961565528017012</v>
      </c>
      <c r="J76" s="17">
        <v>2475</v>
      </c>
      <c r="K76" s="15">
        <v>2456</v>
      </c>
      <c r="L76" s="15">
        <v>1175</v>
      </c>
      <c r="M76" s="16">
        <f t="shared" si="7"/>
        <v>99.232323232323225</v>
      </c>
      <c r="N76" s="15">
        <f t="shared" si="8"/>
        <v>174.62337133550488</v>
      </c>
      <c r="O76" s="78">
        <v>13</v>
      </c>
      <c r="P76" s="15">
        <f t="shared" si="5"/>
        <v>190.38461538461539</v>
      </c>
      <c r="Q76" s="15">
        <f t="shared" si="5"/>
        <v>188.92307692307693</v>
      </c>
      <c r="R76" s="15">
        <f t="shared" si="5"/>
        <v>90.384615384615387</v>
      </c>
    </row>
    <row r="77" spans="1:18" x14ac:dyDescent="0.25">
      <c r="A77" s="13">
        <v>72</v>
      </c>
      <c r="B77" s="14" t="s">
        <v>77</v>
      </c>
      <c r="C77" s="14" t="s">
        <v>67</v>
      </c>
      <c r="D77" s="421">
        <v>417.9246</v>
      </c>
      <c r="E77" s="409">
        <v>244</v>
      </c>
      <c r="F77" s="433">
        <v>764</v>
      </c>
      <c r="G77" s="469">
        <v>9.7391310000000004</v>
      </c>
      <c r="H77" s="470">
        <v>41.463410000000003</v>
      </c>
      <c r="I77" s="471">
        <f t="shared" si="6"/>
        <v>4.0381758169671</v>
      </c>
      <c r="J77" s="17">
        <v>1789</v>
      </c>
      <c r="K77" s="15">
        <v>2076</v>
      </c>
      <c r="L77" s="15">
        <v>981</v>
      </c>
      <c r="M77" s="16">
        <f t="shared" si="7"/>
        <v>116.04248183342649</v>
      </c>
      <c r="N77" s="15">
        <f t="shared" si="8"/>
        <v>172.47832369942196</v>
      </c>
      <c r="O77" s="78">
        <v>10</v>
      </c>
      <c r="P77" s="15">
        <f t="shared" si="5"/>
        <v>178.9</v>
      </c>
      <c r="Q77" s="15">
        <f t="shared" si="5"/>
        <v>207.6</v>
      </c>
      <c r="R77" s="15">
        <f t="shared" si="5"/>
        <v>98.1</v>
      </c>
    </row>
    <row r="78" spans="1:18" x14ac:dyDescent="0.25">
      <c r="A78" s="13">
        <v>73</v>
      </c>
      <c r="B78" s="14" t="s">
        <v>78</v>
      </c>
      <c r="C78" s="14" t="s">
        <v>67</v>
      </c>
      <c r="D78" s="421">
        <v>194.68170000000001</v>
      </c>
      <c r="E78" s="409">
        <v>112</v>
      </c>
      <c r="F78" s="433">
        <v>233</v>
      </c>
      <c r="G78" s="469">
        <v>7.5589459999999997</v>
      </c>
      <c r="H78" s="470">
        <v>31.521740000000001</v>
      </c>
      <c r="I78" s="471">
        <f t="shared" si="6"/>
        <v>2.3827113048604001</v>
      </c>
      <c r="J78" s="17">
        <v>3682</v>
      </c>
      <c r="K78" s="15">
        <v>3797</v>
      </c>
      <c r="L78" s="15">
        <v>714</v>
      </c>
      <c r="M78" s="16">
        <f t="shared" si="7"/>
        <v>103.12330255296034</v>
      </c>
      <c r="N78" s="15">
        <f t="shared" si="8"/>
        <v>68.635765077692909</v>
      </c>
      <c r="O78" s="78">
        <v>18</v>
      </c>
      <c r="P78" s="15">
        <f t="shared" si="5"/>
        <v>204.55555555555554</v>
      </c>
      <c r="Q78" s="15">
        <f t="shared" si="5"/>
        <v>210.94444444444446</v>
      </c>
      <c r="R78" s="15">
        <f t="shared" si="5"/>
        <v>39.666666666666664</v>
      </c>
    </row>
    <row r="79" spans="1:18" x14ac:dyDescent="0.25">
      <c r="A79" s="13">
        <v>74</v>
      </c>
      <c r="B79" s="14" t="s">
        <v>79</v>
      </c>
      <c r="C79" s="14" t="s">
        <v>67</v>
      </c>
      <c r="D79" s="421">
        <v>284.15410000000003</v>
      </c>
      <c r="E79" s="409">
        <v>167</v>
      </c>
      <c r="F79" s="433">
        <v>540</v>
      </c>
      <c r="G79" s="469">
        <v>10.114190000000001</v>
      </c>
      <c r="H79" s="470">
        <v>29.67033</v>
      </c>
      <c r="I79" s="471">
        <f t="shared" si="6"/>
        <v>3.0009135498270001</v>
      </c>
      <c r="J79" s="17">
        <v>2544</v>
      </c>
      <c r="K79" s="15">
        <v>2647</v>
      </c>
      <c r="L79" s="15">
        <v>1107</v>
      </c>
      <c r="M79" s="16">
        <f t="shared" si="7"/>
        <v>104.04874213836477</v>
      </c>
      <c r="N79" s="15">
        <f t="shared" si="8"/>
        <v>152.6463921420476</v>
      </c>
      <c r="O79" s="78">
        <v>13</v>
      </c>
      <c r="P79" s="15">
        <f t="shared" si="5"/>
        <v>195.69230769230768</v>
      </c>
      <c r="Q79" s="15">
        <f t="shared" si="5"/>
        <v>203.61538461538461</v>
      </c>
      <c r="R79" s="15">
        <f t="shared" si="5"/>
        <v>85.15384615384616</v>
      </c>
    </row>
    <row r="80" spans="1:18" x14ac:dyDescent="0.25">
      <c r="A80" s="13">
        <v>75</v>
      </c>
      <c r="B80" s="14" t="s">
        <v>80</v>
      </c>
      <c r="C80" s="14" t="s">
        <v>67</v>
      </c>
      <c r="D80" s="421">
        <v>307.03590000000003</v>
      </c>
      <c r="E80" s="409">
        <v>191</v>
      </c>
      <c r="F80" s="433">
        <v>518</v>
      </c>
      <c r="G80" s="469">
        <v>8.9347080000000005</v>
      </c>
      <c r="H80" s="470">
        <v>61.403509999999997</v>
      </c>
      <c r="I80" s="471">
        <f t="shared" si="6"/>
        <v>5.4862243202508001</v>
      </c>
      <c r="J80" s="17">
        <v>1914</v>
      </c>
      <c r="K80" s="15">
        <v>1899</v>
      </c>
      <c r="L80" s="15">
        <v>1026</v>
      </c>
      <c r="M80" s="16">
        <f t="shared" si="7"/>
        <v>99.21630094043887</v>
      </c>
      <c r="N80" s="15">
        <f t="shared" si="8"/>
        <v>197.20379146919433</v>
      </c>
      <c r="O80" s="78">
        <v>9</v>
      </c>
      <c r="P80" s="15">
        <f t="shared" si="5"/>
        <v>212.66666666666666</v>
      </c>
      <c r="Q80" s="15">
        <f t="shared" si="5"/>
        <v>211</v>
      </c>
      <c r="R80" s="15">
        <f t="shared" si="5"/>
        <v>114</v>
      </c>
    </row>
    <row r="81" spans="1:18" x14ac:dyDescent="0.25">
      <c r="A81" s="13">
        <v>76</v>
      </c>
      <c r="B81" s="14" t="s">
        <v>81</v>
      </c>
      <c r="C81" s="14" t="s">
        <v>82</v>
      </c>
      <c r="D81" s="421">
        <v>249.78790000000001</v>
      </c>
      <c r="E81" s="409">
        <v>201</v>
      </c>
      <c r="F81" s="433">
        <v>351</v>
      </c>
      <c r="G81" s="469">
        <v>7.3831769999999999</v>
      </c>
      <c r="H81" s="470">
        <v>31.147539999999999</v>
      </c>
      <c r="I81" s="471">
        <f t="shared" si="6"/>
        <v>2.2996780093457998</v>
      </c>
      <c r="J81" s="17">
        <v>3133</v>
      </c>
      <c r="K81" s="15">
        <v>3104</v>
      </c>
      <c r="L81" s="15">
        <v>1388</v>
      </c>
      <c r="M81" s="16">
        <f t="shared" si="7"/>
        <v>99.074369613788704</v>
      </c>
      <c r="N81" s="15">
        <f t="shared" si="8"/>
        <v>163.21520618556701</v>
      </c>
      <c r="O81" s="78">
        <v>16</v>
      </c>
      <c r="P81" s="15">
        <f t="shared" si="5"/>
        <v>195.8125</v>
      </c>
      <c r="Q81" s="15">
        <f t="shared" si="5"/>
        <v>194</v>
      </c>
      <c r="R81" s="15">
        <f t="shared" si="5"/>
        <v>86.75</v>
      </c>
    </row>
    <row r="82" spans="1:18" x14ac:dyDescent="0.25">
      <c r="A82" s="13">
        <v>77</v>
      </c>
      <c r="B82" s="14" t="s">
        <v>83</v>
      </c>
      <c r="C82" s="14" t="s">
        <v>82</v>
      </c>
      <c r="D82" s="421">
        <v>221.83320000000001</v>
      </c>
      <c r="E82" s="409">
        <v>172</v>
      </c>
      <c r="F82" s="433">
        <v>351</v>
      </c>
      <c r="G82" s="469">
        <v>7.6199019999999997</v>
      </c>
      <c r="H82" s="470">
        <v>48.333329999999997</v>
      </c>
      <c r="I82" s="471">
        <f t="shared" si="6"/>
        <v>3.6829523793365997</v>
      </c>
      <c r="J82" s="17">
        <v>5396</v>
      </c>
      <c r="K82" s="15">
        <v>5511</v>
      </c>
      <c r="L82" s="15">
        <v>1881</v>
      </c>
      <c r="M82" s="16">
        <f t="shared" si="7"/>
        <v>102.13120830244627</v>
      </c>
      <c r="N82" s="15">
        <f t="shared" si="8"/>
        <v>124.5808383233533</v>
      </c>
      <c r="O82" s="78">
        <v>23</v>
      </c>
      <c r="P82" s="15">
        <f t="shared" si="5"/>
        <v>234.60869565217391</v>
      </c>
      <c r="Q82" s="15">
        <f t="shared" si="5"/>
        <v>239.60869565217391</v>
      </c>
      <c r="R82" s="15">
        <f t="shared" si="5"/>
        <v>81.782608695652172</v>
      </c>
    </row>
    <row r="83" spans="1:18" x14ac:dyDescent="0.25">
      <c r="A83" s="13">
        <v>78</v>
      </c>
      <c r="B83" s="14" t="s">
        <v>84</v>
      </c>
      <c r="C83" s="14" t="s">
        <v>82</v>
      </c>
      <c r="D83" s="421">
        <v>255.61019999999999</v>
      </c>
      <c r="E83" s="409">
        <v>175.5</v>
      </c>
      <c r="F83" s="433">
        <v>414</v>
      </c>
      <c r="G83" s="469">
        <v>7.5723830000000003</v>
      </c>
      <c r="H83" s="470">
        <v>72.413790000000006</v>
      </c>
      <c r="I83" s="471">
        <f t="shared" si="6"/>
        <v>5.4834495236157013</v>
      </c>
      <c r="J83" s="17">
        <v>1012</v>
      </c>
      <c r="K83" s="15">
        <v>1038</v>
      </c>
      <c r="L83" s="15">
        <v>435</v>
      </c>
      <c r="M83" s="16">
        <f t="shared" si="7"/>
        <v>102.56916996047431</v>
      </c>
      <c r="N83" s="15">
        <f t="shared" si="8"/>
        <v>152.96242774566474</v>
      </c>
      <c r="O83" s="78">
        <v>5</v>
      </c>
      <c r="P83" s="15">
        <f t="shared" si="5"/>
        <v>202.4</v>
      </c>
      <c r="Q83" s="15">
        <f t="shared" si="5"/>
        <v>207.6</v>
      </c>
      <c r="R83" s="15">
        <f t="shared" si="5"/>
        <v>87</v>
      </c>
    </row>
    <row r="84" spans="1:18" x14ac:dyDescent="0.25">
      <c r="A84" s="13">
        <v>79</v>
      </c>
      <c r="B84" s="14" t="s">
        <v>85</v>
      </c>
      <c r="C84" s="14" t="s">
        <v>82</v>
      </c>
      <c r="D84" s="421">
        <v>195.6566</v>
      </c>
      <c r="E84" s="409">
        <v>160</v>
      </c>
      <c r="F84" s="433">
        <v>284</v>
      </c>
      <c r="G84" s="469">
        <v>3.7608869999999999</v>
      </c>
      <c r="H84" s="470">
        <v>36.363639999999997</v>
      </c>
      <c r="I84" s="471">
        <f t="shared" si="6"/>
        <v>1.3675954094867999</v>
      </c>
      <c r="J84" s="17">
        <v>10151</v>
      </c>
      <c r="K84" s="15">
        <v>10411</v>
      </c>
      <c r="L84" s="15">
        <v>2586</v>
      </c>
      <c r="M84" s="16">
        <f t="shared" si="7"/>
        <v>102.56132400748695</v>
      </c>
      <c r="N84" s="15">
        <f t="shared" si="8"/>
        <v>90.662760541734698</v>
      </c>
      <c r="O84" s="78">
        <v>37</v>
      </c>
      <c r="P84" s="15">
        <f t="shared" si="5"/>
        <v>274.35135135135135</v>
      </c>
      <c r="Q84" s="15">
        <f t="shared" si="5"/>
        <v>281.37837837837839</v>
      </c>
      <c r="R84" s="15">
        <f t="shared" si="5"/>
        <v>69.891891891891888</v>
      </c>
    </row>
    <row r="85" spans="1:18" x14ac:dyDescent="0.25">
      <c r="A85" s="13">
        <v>80</v>
      </c>
      <c r="B85" s="14" t="s">
        <v>86</v>
      </c>
      <c r="C85" s="14" t="s">
        <v>82</v>
      </c>
      <c r="D85" s="421">
        <v>173.52080000000001</v>
      </c>
      <c r="E85" s="409">
        <v>129</v>
      </c>
      <c r="F85" s="433">
        <v>245</v>
      </c>
      <c r="G85" s="469">
        <v>4.68445</v>
      </c>
      <c r="H85" s="470">
        <v>42.372880000000002</v>
      </c>
      <c r="I85" s="471">
        <f t="shared" si="6"/>
        <v>1.9849363771600002</v>
      </c>
      <c r="J85" s="17">
        <v>3561</v>
      </c>
      <c r="K85" s="15">
        <v>3480</v>
      </c>
      <c r="L85" s="15">
        <v>1053</v>
      </c>
      <c r="M85" s="16">
        <f t="shared" si="7"/>
        <v>97.72535804549284</v>
      </c>
      <c r="N85" s="15">
        <f t="shared" si="8"/>
        <v>110.44396551724138</v>
      </c>
      <c r="O85" s="78">
        <v>15</v>
      </c>
      <c r="P85" s="15">
        <f t="shared" si="5"/>
        <v>237.4</v>
      </c>
      <c r="Q85" s="15">
        <f t="shared" si="5"/>
        <v>232</v>
      </c>
      <c r="R85" s="15">
        <f t="shared" si="5"/>
        <v>70.2</v>
      </c>
    </row>
    <row r="86" spans="1:18" x14ac:dyDescent="0.25">
      <c r="A86" s="13">
        <v>81</v>
      </c>
      <c r="B86" s="14" t="s">
        <v>87</v>
      </c>
      <c r="C86" s="14" t="s">
        <v>82</v>
      </c>
      <c r="D86" s="421">
        <v>161.62010000000001</v>
      </c>
      <c r="E86" s="409">
        <v>123</v>
      </c>
      <c r="F86" s="433">
        <v>214</v>
      </c>
      <c r="G86" s="469">
        <v>8.2492319999999992</v>
      </c>
      <c r="H86" s="470">
        <v>40.506329999999998</v>
      </c>
      <c r="I86" s="471">
        <f t="shared" si="6"/>
        <v>3.3414611363855995</v>
      </c>
      <c r="J86" s="17">
        <v>5781</v>
      </c>
      <c r="K86" s="15">
        <v>5856</v>
      </c>
      <c r="L86" s="15">
        <v>1243</v>
      </c>
      <c r="M86" s="16">
        <f t="shared" si="7"/>
        <v>101.29735339906591</v>
      </c>
      <c r="N86" s="15">
        <f t="shared" si="8"/>
        <v>77.47523907103826</v>
      </c>
      <c r="O86" s="78">
        <v>26</v>
      </c>
      <c r="P86" s="15">
        <f t="shared" si="5"/>
        <v>222.34615384615384</v>
      </c>
      <c r="Q86" s="15">
        <f t="shared" si="5"/>
        <v>225.23076923076923</v>
      </c>
      <c r="R86" s="15">
        <f t="shared" si="5"/>
        <v>47.807692307692307</v>
      </c>
    </row>
    <row r="87" spans="1:18" x14ac:dyDescent="0.25">
      <c r="A87" s="13">
        <v>82</v>
      </c>
      <c r="B87" s="14" t="s">
        <v>88</v>
      </c>
      <c r="C87" s="14" t="s">
        <v>82</v>
      </c>
      <c r="D87" s="421">
        <v>234.59010000000001</v>
      </c>
      <c r="E87" s="409">
        <v>174</v>
      </c>
      <c r="F87" s="433">
        <v>358</v>
      </c>
      <c r="G87" s="469">
        <v>7.9263409999999999</v>
      </c>
      <c r="H87" s="470">
        <v>40.697670000000002</v>
      </c>
      <c r="I87" s="471">
        <f t="shared" si="6"/>
        <v>3.2258361032547005</v>
      </c>
      <c r="J87" s="17">
        <v>4062</v>
      </c>
      <c r="K87" s="15">
        <v>3986</v>
      </c>
      <c r="L87" s="15">
        <v>1497</v>
      </c>
      <c r="M87" s="16">
        <f t="shared" si="7"/>
        <v>98.129000492368291</v>
      </c>
      <c r="N87" s="15">
        <f t="shared" si="8"/>
        <v>137.0810336176618</v>
      </c>
      <c r="O87" s="78">
        <v>19</v>
      </c>
      <c r="P87" s="15">
        <f t="shared" si="5"/>
        <v>213.78947368421052</v>
      </c>
      <c r="Q87" s="15">
        <f t="shared" si="5"/>
        <v>209.78947368421052</v>
      </c>
      <c r="R87" s="15">
        <f t="shared" si="5"/>
        <v>78.78947368421052</v>
      </c>
    </row>
    <row r="88" spans="1:18" x14ac:dyDescent="0.25">
      <c r="A88" s="13">
        <v>83</v>
      </c>
      <c r="B88" s="14" t="s">
        <v>89</v>
      </c>
      <c r="C88" s="14" t="s">
        <v>82</v>
      </c>
      <c r="D88" s="421">
        <v>230.97329999999999</v>
      </c>
      <c r="E88" s="409">
        <v>167</v>
      </c>
      <c r="F88" s="433">
        <v>294</v>
      </c>
      <c r="G88" s="469">
        <v>4.2722540000000002</v>
      </c>
      <c r="H88" s="470">
        <v>44.8718</v>
      </c>
      <c r="I88" s="471">
        <f t="shared" si="6"/>
        <v>1.9170372703720002</v>
      </c>
      <c r="J88" s="17">
        <v>12050</v>
      </c>
      <c r="K88" s="15">
        <v>12144</v>
      </c>
      <c r="L88" s="15">
        <v>3921</v>
      </c>
      <c r="M88" s="16">
        <f t="shared" si="7"/>
        <v>100.78008298755188</v>
      </c>
      <c r="N88" s="15">
        <f t="shared" si="8"/>
        <v>117.84955533596838</v>
      </c>
      <c r="O88" s="78">
        <v>62</v>
      </c>
      <c r="P88" s="15">
        <f t="shared" si="5"/>
        <v>194.35483870967741</v>
      </c>
      <c r="Q88" s="15">
        <f t="shared" si="5"/>
        <v>195.87096774193549</v>
      </c>
      <c r="R88" s="15">
        <f t="shared" si="5"/>
        <v>63.241935483870968</v>
      </c>
    </row>
    <row r="89" spans="1:18" x14ac:dyDescent="0.25">
      <c r="A89" s="13">
        <v>84</v>
      </c>
      <c r="B89" s="14" t="s">
        <v>90</v>
      </c>
      <c r="C89" s="14" t="s">
        <v>82</v>
      </c>
      <c r="D89" s="421">
        <v>221.16149999999999</v>
      </c>
      <c r="E89" s="409">
        <v>195</v>
      </c>
      <c r="F89" s="433">
        <v>328</v>
      </c>
      <c r="G89" s="469">
        <v>5.8908040000000002</v>
      </c>
      <c r="H89" s="470">
        <v>30.882349999999999</v>
      </c>
      <c r="I89" s="471">
        <f t="shared" si="6"/>
        <v>1.8192187090939997</v>
      </c>
      <c r="J89" s="17">
        <v>2746</v>
      </c>
      <c r="K89" s="15">
        <v>2646</v>
      </c>
      <c r="L89" s="15">
        <v>749</v>
      </c>
      <c r="M89" s="16">
        <f t="shared" si="7"/>
        <v>96.358339402767655</v>
      </c>
      <c r="N89" s="15">
        <f t="shared" si="8"/>
        <v>103.32010582010582</v>
      </c>
      <c r="O89" s="78">
        <v>14</v>
      </c>
      <c r="P89" s="15">
        <f t="shared" si="5"/>
        <v>196.14285714285714</v>
      </c>
      <c r="Q89" s="15">
        <f t="shared" si="5"/>
        <v>189</v>
      </c>
      <c r="R89" s="15">
        <f t="shared" si="5"/>
        <v>53.5</v>
      </c>
    </row>
    <row r="90" spans="1:18" x14ac:dyDescent="0.25">
      <c r="A90" s="13">
        <v>85</v>
      </c>
      <c r="B90" s="14" t="s">
        <v>91</v>
      </c>
      <c r="C90" s="14" t="s">
        <v>82</v>
      </c>
      <c r="D90" s="421">
        <v>313.86259999999999</v>
      </c>
      <c r="E90" s="409">
        <v>223</v>
      </c>
      <c r="F90" s="433">
        <v>461</v>
      </c>
      <c r="G90" s="469">
        <v>7.8732100000000003</v>
      </c>
      <c r="H90" s="470">
        <v>44.594589999999997</v>
      </c>
      <c r="I90" s="471">
        <f t="shared" si="6"/>
        <v>3.511025719339</v>
      </c>
      <c r="J90" s="17">
        <v>2560</v>
      </c>
      <c r="K90" s="15">
        <v>2578</v>
      </c>
      <c r="L90" s="15">
        <v>1213</v>
      </c>
      <c r="M90" s="16">
        <f t="shared" si="7"/>
        <v>100.703125</v>
      </c>
      <c r="N90" s="15">
        <f t="shared" si="8"/>
        <v>171.73972071373157</v>
      </c>
      <c r="O90" s="78">
        <v>14</v>
      </c>
      <c r="P90" s="15">
        <f t="shared" si="5"/>
        <v>182.85714285714286</v>
      </c>
      <c r="Q90" s="15">
        <f t="shared" si="5"/>
        <v>184.14285714285714</v>
      </c>
      <c r="R90" s="15">
        <f t="shared" si="5"/>
        <v>86.642857142857139</v>
      </c>
    </row>
    <row r="91" spans="1:18" ht="16.5" thickBot="1" x14ac:dyDescent="0.3">
      <c r="A91" s="18">
        <v>86</v>
      </c>
      <c r="B91" s="19" t="s">
        <v>92</v>
      </c>
      <c r="C91" s="19" t="s">
        <v>82</v>
      </c>
      <c r="D91" s="424">
        <v>281.00639999999999</v>
      </c>
      <c r="E91" s="403">
        <v>216</v>
      </c>
      <c r="F91" s="434">
        <v>399</v>
      </c>
      <c r="G91" s="472">
        <v>9.0415910000000004</v>
      </c>
      <c r="H91" s="473">
        <v>29.292929999999998</v>
      </c>
      <c r="I91" s="474">
        <f t="shared" si="6"/>
        <v>2.6485469225163003</v>
      </c>
      <c r="J91" s="22">
        <v>2450</v>
      </c>
      <c r="K91" s="20">
        <v>2431</v>
      </c>
      <c r="L91" s="20">
        <v>977</v>
      </c>
      <c r="M91" s="21">
        <f t="shared" si="7"/>
        <v>99.224489795918373</v>
      </c>
      <c r="N91" s="20">
        <f t="shared" si="8"/>
        <v>146.69066227889758</v>
      </c>
      <c r="O91" s="79">
        <v>14</v>
      </c>
      <c r="P91" s="20">
        <f t="shared" si="5"/>
        <v>175</v>
      </c>
      <c r="Q91" s="20">
        <f t="shared" si="5"/>
        <v>173.64285714285714</v>
      </c>
      <c r="R91" s="20">
        <f t="shared" si="5"/>
        <v>69.785714285714292</v>
      </c>
    </row>
    <row r="92" spans="1:18" ht="17.25" thickTop="1" thickBot="1" x14ac:dyDescent="0.3">
      <c r="A92" s="39" t="s">
        <v>113</v>
      </c>
      <c r="B92" s="40" t="s">
        <v>131</v>
      </c>
      <c r="C92" s="44" t="s">
        <v>113</v>
      </c>
      <c r="D92" s="427">
        <v>276</v>
      </c>
      <c r="E92" s="428">
        <v>176</v>
      </c>
      <c r="F92" s="429">
        <v>490</v>
      </c>
      <c r="G92" s="427">
        <v>8.36</v>
      </c>
      <c r="H92" s="428">
        <v>41.96</v>
      </c>
      <c r="I92" s="475">
        <f t="shared" si="6"/>
        <v>3.5078559999999999</v>
      </c>
      <c r="J92" s="41">
        <f>AVERAGE(J6:J91)</f>
        <v>4044.2906976744184</v>
      </c>
      <c r="K92" s="41">
        <f t="shared" ref="K92:L92" si="9">AVERAGE(K6:K91)</f>
        <v>4084.8488372093025</v>
      </c>
      <c r="L92" s="41">
        <f t="shared" si="9"/>
        <v>1567.1511627906978</v>
      </c>
      <c r="M92" s="34">
        <v>101.63</v>
      </c>
      <c r="N92" s="41">
        <v>149</v>
      </c>
      <c r="O92" s="81">
        <f>AVERAGE(O6:O91)</f>
        <v>16.034883720930232</v>
      </c>
      <c r="P92" s="35">
        <v>244.27</v>
      </c>
      <c r="Q92" s="35">
        <v>248.25</v>
      </c>
      <c r="R92" s="35">
        <v>101.46</v>
      </c>
    </row>
    <row r="93" spans="1:18" ht="16.5" thickTop="1" x14ac:dyDescent="0.25"/>
    <row r="94" spans="1:18" ht="38.25" customHeight="1" x14ac:dyDescent="0.25">
      <c r="A94" s="503" t="s">
        <v>184</v>
      </c>
      <c r="B94" s="503"/>
      <c r="C94" s="503"/>
    </row>
    <row r="96" spans="1:18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password="E167" sheet="1" objects="1" scenarios="1"/>
  <autoFilter ref="A5:R92"/>
  <mergeCells count="5">
    <mergeCell ref="D4:F4"/>
    <mergeCell ref="G4:I4"/>
    <mergeCell ref="J4:N4"/>
    <mergeCell ref="P4:R4"/>
    <mergeCell ref="A94:C9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7" tint="0.39997558519241921"/>
  </sheetPr>
  <dimension ref="A1:L95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5" hidden="1" customWidth="1"/>
    <col min="3" max="3" width="13.375" customWidth="1"/>
    <col min="4" max="4" width="18.25" bestFit="1" customWidth="1"/>
    <col min="5" max="5" width="15" bestFit="1" customWidth="1"/>
    <col min="6" max="8" width="12.625" style="42" customWidth="1"/>
    <col min="9" max="12" width="12.625" customWidth="1"/>
  </cols>
  <sheetData>
    <row r="1" spans="1:12" x14ac:dyDescent="0.25">
      <c r="A1" s="1" t="s">
        <v>284</v>
      </c>
      <c r="B1" s="3"/>
      <c r="C1" s="1"/>
    </row>
    <row r="2" spans="1:12" x14ac:dyDescent="0.25">
      <c r="A2" s="1" t="s">
        <v>282</v>
      </c>
      <c r="B2" s="3"/>
      <c r="C2" s="1"/>
    </row>
    <row r="3" spans="1:12" ht="16.5" thickBot="1" x14ac:dyDescent="0.3"/>
    <row r="4" spans="1:12" ht="16.5" customHeight="1" thickTop="1" x14ac:dyDescent="0.25">
      <c r="A4" s="83"/>
      <c r="B4" s="91"/>
      <c r="C4" s="83"/>
      <c r="D4" s="83"/>
      <c r="E4" s="83"/>
      <c r="F4" s="506" t="s">
        <v>1</v>
      </c>
      <c r="G4" s="507"/>
      <c r="H4" s="508"/>
      <c r="I4" s="499" t="s">
        <v>109</v>
      </c>
      <c r="J4" s="499"/>
      <c r="K4" s="499"/>
      <c r="L4" s="499"/>
    </row>
    <row r="5" spans="1:12" ht="32.25" thickBot="1" x14ac:dyDescent="0.3">
      <c r="A5" s="5"/>
      <c r="B5" s="5" t="s">
        <v>137</v>
      </c>
      <c r="C5" s="5" t="s">
        <v>136</v>
      </c>
      <c r="D5" s="5" t="s">
        <v>94</v>
      </c>
      <c r="E5" s="5" t="s">
        <v>95</v>
      </c>
      <c r="F5" s="24" t="s">
        <v>96</v>
      </c>
      <c r="G5" s="5" t="s">
        <v>97</v>
      </c>
      <c r="H5" s="25" t="s">
        <v>98</v>
      </c>
      <c r="I5" s="6" t="s">
        <v>122</v>
      </c>
      <c r="J5" s="6" t="s">
        <v>123</v>
      </c>
      <c r="K5" s="6" t="s">
        <v>124</v>
      </c>
      <c r="L5" s="6" t="s">
        <v>177</v>
      </c>
    </row>
    <row r="6" spans="1:12" ht="16.5" thickTop="1" x14ac:dyDescent="0.25">
      <c r="A6" s="8">
        <v>1</v>
      </c>
      <c r="B6" s="92" t="str">
        <f>CONCATENATE(C6,D6)</f>
        <v>2008Praha 1</v>
      </c>
      <c r="C6" s="8">
        <v>2008</v>
      </c>
      <c r="D6" s="9" t="s">
        <v>2</v>
      </c>
      <c r="E6" s="9" t="s">
        <v>3</v>
      </c>
      <c r="F6" s="26">
        <v>258.21730000000002</v>
      </c>
      <c r="G6" s="8">
        <v>149</v>
      </c>
      <c r="H6" s="86">
        <v>667</v>
      </c>
      <c r="I6" s="8">
        <v>22969</v>
      </c>
      <c r="J6" s="8">
        <v>20375</v>
      </c>
      <c r="K6" s="8">
        <v>6050</v>
      </c>
      <c r="L6" s="10">
        <f>K6/J6*365</f>
        <v>108.38036809815951</v>
      </c>
    </row>
    <row r="7" spans="1:12" x14ac:dyDescent="0.25">
      <c r="A7" s="13">
        <v>2</v>
      </c>
      <c r="B7" s="93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28">
        <v>415.5453</v>
      </c>
      <c r="G7" s="13">
        <v>256</v>
      </c>
      <c r="H7" s="88">
        <v>932</v>
      </c>
      <c r="I7" s="13">
        <v>6030</v>
      </c>
      <c r="J7" s="13">
        <v>6166</v>
      </c>
      <c r="K7" s="13">
        <v>2912</v>
      </c>
      <c r="L7" s="15">
        <f t="shared" ref="L7:L70" si="1">K7/J7*365</f>
        <v>172.37755433019785</v>
      </c>
    </row>
    <row r="8" spans="1:12" x14ac:dyDescent="0.25">
      <c r="A8" s="13">
        <v>3</v>
      </c>
      <c r="B8" s="93" t="str">
        <f t="shared" si="0"/>
        <v>2008Praha 3</v>
      </c>
      <c r="C8" s="13">
        <v>2008</v>
      </c>
      <c r="D8" s="14" t="s">
        <v>5</v>
      </c>
      <c r="E8" s="14" t="s">
        <v>3</v>
      </c>
      <c r="F8" s="28">
        <v>441.17219999999998</v>
      </c>
      <c r="G8" s="13">
        <v>362</v>
      </c>
      <c r="H8" s="88">
        <v>844</v>
      </c>
      <c r="I8" s="13">
        <v>5956</v>
      </c>
      <c r="J8" s="13">
        <v>6093</v>
      </c>
      <c r="K8" s="13">
        <v>2092</v>
      </c>
      <c r="L8" s="15">
        <f t="shared" si="1"/>
        <v>125.32086000328246</v>
      </c>
    </row>
    <row r="9" spans="1:12" x14ac:dyDescent="0.25">
      <c r="A9" s="13">
        <v>4</v>
      </c>
      <c r="B9" s="93" t="str">
        <f t="shared" si="0"/>
        <v>2008Praha 4</v>
      </c>
      <c r="C9" s="13">
        <v>2008</v>
      </c>
      <c r="D9" s="14" t="s">
        <v>6</v>
      </c>
      <c r="E9" s="14" t="s">
        <v>3</v>
      </c>
      <c r="F9" s="28">
        <v>368.77730000000003</v>
      </c>
      <c r="G9" s="13">
        <v>278</v>
      </c>
      <c r="H9" s="88">
        <v>694</v>
      </c>
      <c r="I9" s="13">
        <v>14981</v>
      </c>
      <c r="J9" s="13">
        <v>15630</v>
      </c>
      <c r="K9" s="13">
        <v>5188</v>
      </c>
      <c r="L9" s="15">
        <f t="shared" si="1"/>
        <v>121.15291106845808</v>
      </c>
    </row>
    <row r="10" spans="1:12" x14ac:dyDescent="0.25">
      <c r="A10" s="13">
        <v>5</v>
      </c>
      <c r="B10" s="93" t="str">
        <f t="shared" si="0"/>
        <v>2008Praha 5</v>
      </c>
      <c r="C10" s="13">
        <v>2008</v>
      </c>
      <c r="D10" s="14" t="s">
        <v>7</v>
      </c>
      <c r="E10" s="14" t="s">
        <v>3</v>
      </c>
      <c r="F10" s="28">
        <v>310.92680000000001</v>
      </c>
      <c r="G10" s="13">
        <v>237</v>
      </c>
      <c r="H10" s="88">
        <v>548</v>
      </c>
      <c r="I10" s="13">
        <v>11071</v>
      </c>
      <c r="J10" s="13">
        <v>11738</v>
      </c>
      <c r="K10" s="13">
        <v>5073</v>
      </c>
      <c r="L10" s="15">
        <f t="shared" si="1"/>
        <v>157.74791276196967</v>
      </c>
    </row>
    <row r="11" spans="1:12" x14ac:dyDescent="0.25">
      <c r="A11" s="13">
        <v>6</v>
      </c>
      <c r="B11" s="93" t="str">
        <f t="shared" si="0"/>
        <v>2008Praha 6</v>
      </c>
      <c r="C11" s="13">
        <v>2008</v>
      </c>
      <c r="D11" s="14" t="s">
        <v>8</v>
      </c>
      <c r="E11" s="14" t="s">
        <v>3</v>
      </c>
      <c r="F11" s="28">
        <v>356.16430000000003</v>
      </c>
      <c r="G11" s="13">
        <v>281</v>
      </c>
      <c r="H11" s="88">
        <v>600</v>
      </c>
      <c r="I11" s="13">
        <v>8717</v>
      </c>
      <c r="J11" s="13">
        <v>8829</v>
      </c>
      <c r="K11" s="13">
        <v>3222</v>
      </c>
      <c r="L11" s="15">
        <f t="shared" si="1"/>
        <v>133.20081549439348</v>
      </c>
    </row>
    <row r="12" spans="1:12" x14ac:dyDescent="0.25">
      <c r="A12" s="13">
        <v>7</v>
      </c>
      <c r="B12" s="93" t="str">
        <f t="shared" si="0"/>
        <v>2008Praha 7</v>
      </c>
      <c r="C12" s="13">
        <v>2008</v>
      </c>
      <c r="D12" s="14" t="s">
        <v>9</v>
      </c>
      <c r="E12" s="14" t="s">
        <v>3</v>
      </c>
      <c r="F12" s="28">
        <v>415.64179999999999</v>
      </c>
      <c r="G12" s="13">
        <v>355.5</v>
      </c>
      <c r="H12" s="88">
        <v>678</v>
      </c>
      <c r="I12" s="13">
        <v>3600</v>
      </c>
      <c r="J12" s="13">
        <v>3419</v>
      </c>
      <c r="K12" s="13">
        <v>1598</v>
      </c>
      <c r="L12" s="15">
        <f t="shared" si="1"/>
        <v>170.59666569172273</v>
      </c>
    </row>
    <row r="13" spans="1:12" x14ac:dyDescent="0.25">
      <c r="A13" s="13">
        <v>8</v>
      </c>
      <c r="B13" s="93" t="str">
        <f t="shared" si="0"/>
        <v>2008Praha 8</v>
      </c>
      <c r="C13" s="13">
        <v>2008</v>
      </c>
      <c r="D13" s="14" t="s">
        <v>10</v>
      </c>
      <c r="E13" s="14" t="s">
        <v>3</v>
      </c>
      <c r="F13" s="28">
        <v>208.16309999999999</v>
      </c>
      <c r="G13" s="13">
        <v>111</v>
      </c>
      <c r="H13" s="88">
        <v>503</v>
      </c>
      <c r="I13" s="13">
        <v>11286</v>
      </c>
      <c r="J13" s="13">
        <v>11275</v>
      </c>
      <c r="K13" s="13">
        <v>3010</v>
      </c>
      <c r="L13" s="15">
        <f t="shared" si="1"/>
        <v>97.441241685144121</v>
      </c>
    </row>
    <row r="14" spans="1:12" x14ac:dyDescent="0.25">
      <c r="A14" s="13">
        <v>9</v>
      </c>
      <c r="B14" s="93" t="str">
        <f t="shared" si="0"/>
        <v>2008Praha 9</v>
      </c>
      <c r="C14" s="13">
        <v>2008</v>
      </c>
      <c r="D14" s="14" t="s">
        <v>11</v>
      </c>
      <c r="E14" s="14" t="s">
        <v>3</v>
      </c>
      <c r="F14" s="28">
        <v>286.12380000000002</v>
      </c>
      <c r="G14" s="13">
        <v>216</v>
      </c>
      <c r="H14" s="88">
        <v>539</v>
      </c>
      <c r="I14" s="13">
        <v>7877</v>
      </c>
      <c r="J14" s="13">
        <v>7895</v>
      </c>
      <c r="K14" s="13">
        <v>2308</v>
      </c>
      <c r="L14" s="15">
        <f t="shared" si="1"/>
        <v>106.70297656744776</v>
      </c>
    </row>
    <row r="15" spans="1:12" x14ac:dyDescent="0.25">
      <c r="A15" s="13">
        <v>10</v>
      </c>
      <c r="B15" s="93" t="str">
        <f t="shared" si="0"/>
        <v>2008Praha 10</v>
      </c>
      <c r="C15" s="13">
        <v>2008</v>
      </c>
      <c r="D15" s="14" t="s">
        <v>12</v>
      </c>
      <c r="E15" s="14" t="s">
        <v>3</v>
      </c>
      <c r="F15" s="28">
        <v>275.52199999999999</v>
      </c>
      <c r="G15" s="13">
        <v>195</v>
      </c>
      <c r="H15" s="88">
        <v>545</v>
      </c>
      <c r="I15" s="13">
        <v>11164</v>
      </c>
      <c r="J15" s="13">
        <v>11653</v>
      </c>
      <c r="K15" s="13">
        <v>3407</v>
      </c>
      <c r="L15" s="15">
        <f t="shared" si="1"/>
        <v>106.7154380846134</v>
      </c>
    </row>
    <row r="16" spans="1:12" x14ac:dyDescent="0.25">
      <c r="A16" s="13">
        <v>11</v>
      </c>
      <c r="B16" s="93" t="str">
        <f t="shared" si="0"/>
        <v>2008Beroun</v>
      </c>
      <c r="C16" s="13">
        <v>2008</v>
      </c>
      <c r="D16" s="14" t="s">
        <v>13</v>
      </c>
      <c r="E16" s="14" t="s">
        <v>14</v>
      </c>
      <c r="F16" s="28">
        <v>476.01889999999997</v>
      </c>
      <c r="G16" s="13">
        <v>392.5</v>
      </c>
      <c r="H16" s="88">
        <v>869</v>
      </c>
      <c r="I16" s="13">
        <v>2060</v>
      </c>
      <c r="J16" s="13">
        <v>1997</v>
      </c>
      <c r="K16" s="13">
        <v>644</v>
      </c>
      <c r="L16" s="15">
        <f t="shared" si="1"/>
        <v>117.70655983975963</v>
      </c>
    </row>
    <row r="17" spans="1:12" x14ac:dyDescent="0.25">
      <c r="A17" s="13">
        <v>12</v>
      </c>
      <c r="B17" s="93" t="str">
        <f t="shared" si="0"/>
        <v>2008Benešov</v>
      </c>
      <c r="C17" s="13">
        <v>2008</v>
      </c>
      <c r="D17" s="14" t="s">
        <v>15</v>
      </c>
      <c r="E17" s="14" t="s">
        <v>14</v>
      </c>
      <c r="F17" s="28">
        <v>235.86799999999999</v>
      </c>
      <c r="G17" s="13">
        <v>168</v>
      </c>
      <c r="H17" s="88">
        <v>438</v>
      </c>
      <c r="I17" s="13">
        <v>2703</v>
      </c>
      <c r="J17" s="13">
        <v>2602</v>
      </c>
      <c r="K17" s="13">
        <v>1522</v>
      </c>
      <c r="L17" s="15">
        <f t="shared" si="1"/>
        <v>213.5011529592621</v>
      </c>
    </row>
    <row r="18" spans="1:12" x14ac:dyDescent="0.25">
      <c r="A18" s="13">
        <v>13</v>
      </c>
      <c r="B18" s="93" t="str">
        <f t="shared" si="0"/>
        <v>2008Kladno</v>
      </c>
      <c r="C18" s="13">
        <v>2008</v>
      </c>
      <c r="D18" s="14" t="s">
        <v>16</v>
      </c>
      <c r="E18" s="14" t="s">
        <v>14</v>
      </c>
      <c r="F18" s="28">
        <v>265.77260000000001</v>
      </c>
      <c r="G18" s="13">
        <v>189</v>
      </c>
      <c r="H18" s="88">
        <v>497</v>
      </c>
      <c r="I18" s="13">
        <v>3680</v>
      </c>
      <c r="J18" s="13">
        <v>3678</v>
      </c>
      <c r="K18" s="13">
        <v>1302</v>
      </c>
      <c r="L18" s="15">
        <f t="shared" si="1"/>
        <v>129.20880913539969</v>
      </c>
    </row>
    <row r="19" spans="1:12" x14ac:dyDescent="0.25">
      <c r="A19" s="13">
        <v>14</v>
      </c>
      <c r="B19" s="93" t="str">
        <f t="shared" si="0"/>
        <v>2008Kolín</v>
      </c>
      <c r="C19" s="13">
        <v>2008</v>
      </c>
      <c r="D19" s="14" t="s">
        <v>17</v>
      </c>
      <c r="E19" s="14" t="s">
        <v>14</v>
      </c>
      <c r="F19" s="28">
        <v>232.1669</v>
      </c>
      <c r="G19" s="13">
        <v>175</v>
      </c>
      <c r="H19" s="88">
        <v>433</v>
      </c>
      <c r="I19" s="13">
        <v>2922</v>
      </c>
      <c r="J19" s="13">
        <v>2937</v>
      </c>
      <c r="K19" s="13">
        <v>739</v>
      </c>
      <c r="L19" s="15">
        <f t="shared" si="1"/>
        <v>91.840313244807632</v>
      </c>
    </row>
    <row r="20" spans="1:12" x14ac:dyDescent="0.25">
      <c r="A20" s="13">
        <v>15</v>
      </c>
      <c r="B20" s="93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28">
        <v>276.06689999999998</v>
      </c>
      <c r="G20" s="13">
        <v>198</v>
      </c>
      <c r="H20" s="88">
        <v>543</v>
      </c>
      <c r="I20" s="13">
        <v>1465</v>
      </c>
      <c r="J20" s="13">
        <v>1478</v>
      </c>
      <c r="K20" s="13">
        <v>540</v>
      </c>
      <c r="L20" s="15">
        <f t="shared" si="1"/>
        <v>133.35588633288228</v>
      </c>
    </row>
    <row r="21" spans="1:12" x14ac:dyDescent="0.25">
      <c r="A21" s="13">
        <v>16</v>
      </c>
      <c r="B21" s="93" t="str">
        <f t="shared" si="0"/>
        <v>2008Mělník</v>
      </c>
      <c r="C21" s="13">
        <v>2008</v>
      </c>
      <c r="D21" s="14" t="s">
        <v>19</v>
      </c>
      <c r="E21" s="14" t="s">
        <v>14</v>
      </c>
      <c r="F21" s="28">
        <v>387.70060000000001</v>
      </c>
      <c r="G21" s="13">
        <v>349</v>
      </c>
      <c r="H21" s="88">
        <v>659</v>
      </c>
      <c r="I21" s="13">
        <v>2875</v>
      </c>
      <c r="J21" s="13">
        <v>3031</v>
      </c>
      <c r="K21" s="13">
        <v>1275</v>
      </c>
      <c r="L21" s="15">
        <f t="shared" si="1"/>
        <v>153.53843615968327</v>
      </c>
    </row>
    <row r="22" spans="1:12" x14ac:dyDescent="0.25">
      <c r="A22" s="13">
        <v>17</v>
      </c>
      <c r="B22" s="93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28">
        <v>155.18969999999999</v>
      </c>
      <c r="G22" s="13">
        <v>101</v>
      </c>
      <c r="H22" s="88">
        <v>308</v>
      </c>
      <c r="I22" s="13">
        <v>3266</v>
      </c>
      <c r="J22" s="13">
        <v>3269</v>
      </c>
      <c r="K22" s="13">
        <v>564</v>
      </c>
      <c r="L22" s="15">
        <f t="shared" si="1"/>
        <v>62.973386356684003</v>
      </c>
    </row>
    <row r="23" spans="1:12" x14ac:dyDescent="0.25">
      <c r="A23" s="13">
        <v>18</v>
      </c>
      <c r="B23" s="93" t="str">
        <f t="shared" si="0"/>
        <v>2008Nymburk</v>
      </c>
      <c r="C23" s="13">
        <v>2008</v>
      </c>
      <c r="D23" s="14" t="s">
        <v>21</v>
      </c>
      <c r="E23" s="14" t="s">
        <v>14</v>
      </c>
      <c r="F23" s="28">
        <v>321.32799999999997</v>
      </c>
      <c r="G23" s="13">
        <v>205</v>
      </c>
      <c r="H23" s="88">
        <v>612</v>
      </c>
      <c r="I23" s="13">
        <v>1929</v>
      </c>
      <c r="J23" s="13">
        <v>1987</v>
      </c>
      <c r="K23" s="13">
        <v>614</v>
      </c>
      <c r="L23" s="15">
        <f t="shared" si="1"/>
        <v>112.78812279818823</v>
      </c>
    </row>
    <row r="24" spans="1:12" x14ac:dyDescent="0.25">
      <c r="A24" s="13">
        <v>19</v>
      </c>
      <c r="B24" s="93" t="str">
        <f t="shared" si="0"/>
        <v>2008Praha-Východ</v>
      </c>
      <c r="C24" s="13">
        <v>2008</v>
      </c>
      <c r="D24" s="14" t="s">
        <v>133</v>
      </c>
      <c r="E24" s="14" t="s">
        <v>14</v>
      </c>
      <c r="F24" s="28">
        <v>301.25659999999999</v>
      </c>
      <c r="G24" s="13">
        <v>234</v>
      </c>
      <c r="H24" s="88">
        <v>573</v>
      </c>
      <c r="I24" s="13">
        <v>4573</v>
      </c>
      <c r="J24" s="13">
        <v>4430</v>
      </c>
      <c r="K24" s="13">
        <v>1339</v>
      </c>
      <c r="L24" s="15">
        <f t="shared" si="1"/>
        <v>110.32392776523703</v>
      </c>
    </row>
    <row r="25" spans="1:12" x14ac:dyDescent="0.25">
      <c r="A25" s="13">
        <v>20</v>
      </c>
      <c r="B25" s="93" t="str">
        <f t="shared" si="0"/>
        <v>2008Praha-Západ</v>
      </c>
      <c r="C25" s="13">
        <v>2008</v>
      </c>
      <c r="D25" s="14" t="s">
        <v>134</v>
      </c>
      <c r="E25" s="14" t="s">
        <v>14</v>
      </c>
      <c r="F25" s="28">
        <v>234.07900000000001</v>
      </c>
      <c r="G25" s="13">
        <v>91</v>
      </c>
      <c r="H25" s="88">
        <v>677</v>
      </c>
      <c r="I25" s="13">
        <v>6239</v>
      </c>
      <c r="J25" s="13">
        <v>6445</v>
      </c>
      <c r="K25" s="13">
        <v>979</v>
      </c>
      <c r="L25" s="15">
        <f t="shared" si="1"/>
        <v>55.443754848719941</v>
      </c>
    </row>
    <row r="26" spans="1:12" x14ac:dyDescent="0.25">
      <c r="A26" s="13">
        <v>21</v>
      </c>
      <c r="B26" s="93" t="str">
        <f t="shared" si="0"/>
        <v>2008Příbram</v>
      </c>
      <c r="C26" s="13">
        <v>2008</v>
      </c>
      <c r="D26" s="14" t="s">
        <v>22</v>
      </c>
      <c r="E26" s="14" t="s">
        <v>14</v>
      </c>
      <c r="F26" s="28">
        <v>191.5308</v>
      </c>
      <c r="G26" s="13">
        <v>150</v>
      </c>
      <c r="H26" s="88">
        <v>350.5</v>
      </c>
      <c r="I26" s="13">
        <v>2899</v>
      </c>
      <c r="J26" s="13">
        <v>2928</v>
      </c>
      <c r="K26" s="13">
        <v>644</v>
      </c>
      <c r="L26" s="15">
        <f t="shared" si="1"/>
        <v>80.280054644808743</v>
      </c>
    </row>
    <row r="27" spans="1:12" x14ac:dyDescent="0.25">
      <c r="A27" s="13">
        <v>22</v>
      </c>
      <c r="B27" s="93" t="str">
        <f t="shared" si="0"/>
        <v>2008Rakovník</v>
      </c>
      <c r="C27" s="13">
        <v>2008</v>
      </c>
      <c r="D27" s="14" t="s">
        <v>23</v>
      </c>
      <c r="E27" s="14" t="s">
        <v>14</v>
      </c>
      <c r="F27" s="28">
        <v>210.4237</v>
      </c>
      <c r="G27" s="13">
        <v>117</v>
      </c>
      <c r="H27" s="88">
        <v>414</v>
      </c>
      <c r="I27" s="13">
        <v>1522</v>
      </c>
      <c r="J27" s="13">
        <v>1595</v>
      </c>
      <c r="K27" s="13">
        <v>395</v>
      </c>
      <c r="L27" s="15">
        <f t="shared" si="1"/>
        <v>90.391849529780558</v>
      </c>
    </row>
    <row r="28" spans="1:12" x14ac:dyDescent="0.25">
      <c r="A28" s="13">
        <v>23</v>
      </c>
      <c r="B28" s="93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28">
        <v>144.04259999999999</v>
      </c>
      <c r="G28" s="13">
        <v>104</v>
      </c>
      <c r="H28" s="88">
        <v>251</v>
      </c>
      <c r="I28" s="13">
        <v>6997</v>
      </c>
      <c r="J28" s="13">
        <v>6284</v>
      </c>
      <c r="K28" s="13">
        <v>2192</v>
      </c>
      <c r="L28" s="15">
        <f t="shared" si="1"/>
        <v>127.32017823042648</v>
      </c>
    </row>
    <row r="29" spans="1:12" x14ac:dyDescent="0.25">
      <c r="A29" s="13">
        <v>24</v>
      </c>
      <c r="B29" s="93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28">
        <v>160.8537</v>
      </c>
      <c r="G29" s="13">
        <v>106</v>
      </c>
      <c r="H29" s="88">
        <v>287.5</v>
      </c>
      <c r="I29" s="13">
        <v>1687</v>
      </c>
      <c r="J29" s="13">
        <v>1686</v>
      </c>
      <c r="K29" s="13">
        <v>363</v>
      </c>
      <c r="L29" s="15">
        <f t="shared" si="1"/>
        <v>78.585409252669038</v>
      </c>
    </row>
    <row r="30" spans="1:12" x14ac:dyDescent="0.25">
      <c r="A30" s="13">
        <v>25</v>
      </c>
      <c r="B30" s="93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28">
        <v>207.28380000000001</v>
      </c>
      <c r="G30" s="13">
        <v>134</v>
      </c>
      <c r="H30" s="88">
        <v>393</v>
      </c>
      <c r="I30" s="13">
        <v>1419</v>
      </c>
      <c r="J30" s="13">
        <v>1470</v>
      </c>
      <c r="K30" s="13">
        <v>303</v>
      </c>
      <c r="L30" s="15">
        <f t="shared" si="1"/>
        <v>75.234693877551024</v>
      </c>
    </row>
    <row r="31" spans="1:12" x14ac:dyDescent="0.25">
      <c r="A31" s="13">
        <v>26</v>
      </c>
      <c r="B31" s="93" t="str">
        <f t="shared" si="0"/>
        <v>2008Pelhřimov</v>
      </c>
      <c r="C31" s="13">
        <v>2008</v>
      </c>
      <c r="D31" s="14" t="s">
        <v>28</v>
      </c>
      <c r="E31" s="14" t="s">
        <v>25</v>
      </c>
      <c r="F31" s="28">
        <v>169.7336</v>
      </c>
      <c r="G31" s="13">
        <v>92</v>
      </c>
      <c r="H31" s="88">
        <v>365</v>
      </c>
      <c r="I31" s="13">
        <v>965</v>
      </c>
      <c r="J31" s="13">
        <v>1031</v>
      </c>
      <c r="K31" s="13">
        <v>192</v>
      </c>
      <c r="L31" s="15">
        <f t="shared" si="1"/>
        <v>67.972841901066928</v>
      </c>
    </row>
    <row r="32" spans="1:12" x14ac:dyDescent="0.25">
      <c r="A32" s="13">
        <v>27</v>
      </c>
      <c r="B32" s="93" t="str">
        <f t="shared" si="0"/>
        <v>2008Písek</v>
      </c>
      <c r="C32" s="13">
        <v>2008</v>
      </c>
      <c r="D32" s="14" t="s">
        <v>29</v>
      </c>
      <c r="E32" s="14" t="s">
        <v>25</v>
      </c>
      <c r="F32" s="28">
        <v>280.99200000000002</v>
      </c>
      <c r="G32" s="13">
        <v>236</v>
      </c>
      <c r="H32" s="88">
        <v>496</v>
      </c>
      <c r="I32" s="13">
        <v>1430</v>
      </c>
      <c r="J32" s="13">
        <v>1518</v>
      </c>
      <c r="K32" s="13">
        <v>412</v>
      </c>
      <c r="L32" s="15">
        <f t="shared" si="1"/>
        <v>99.06455862977603</v>
      </c>
    </row>
    <row r="33" spans="1:12" x14ac:dyDescent="0.25">
      <c r="A33" s="13">
        <v>28</v>
      </c>
      <c r="B33" s="93" t="str">
        <f t="shared" si="0"/>
        <v>2008Prachatice</v>
      </c>
      <c r="C33" s="13">
        <v>2008</v>
      </c>
      <c r="D33" s="14" t="s">
        <v>30</v>
      </c>
      <c r="E33" s="14" t="s">
        <v>25</v>
      </c>
      <c r="F33" s="28">
        <v>152.6849</v>
      </c>
      <c r="G33" s="13">
        <v>119</v>
      </c>
      <c r="H33" s="88">
        <v>268</v>
      </c>
      <c r="I33" s="13">
        <v>1276</v>
      </c>
      <c r="J33" s="13">
        <v>1329</v>
      </c>
      <c r="K33" s="13">
        <v>262</v>
      </c>
      <c r="L33" s="15">
        <f t="shared" si="1"/>
        <v>71.956358164033105</v>
      </c>
    </row>
    <row r="34" spans="1:12" x14ac:dyDescent="0.25">
      <c r="A34" s="13">
        <v>29</v>
      </c>
      <c r="B34" s="93" t="str">
        <f t="shared" si="0"/>
        <v>2008Strakonice</v>
      </c>
      <c r="C34" s="13">
        <v>2008</v>
      </c>
      <c r="D34" s="14" t="s">
        <v>31</v>
      </c>
      <c r="E34" s="14" t="s">
        <v>25</v>
      </c>
      <c r="F34" s="28">
        <v>222.97720000000001</v>
      </c>
      <c r="G34" s="13">
        <v>145</v>
      </c>
      <c r="H34" s="88">
        <v>463</v>
      </c>
      <c r="I34" s="13">
        <v>1079</v>
      </c>
      <c r="J34" s="13">
        <v>1048</v>
      </c>
      <c r="K34" s="13">
        <v>261</v>
      </c>
      <c r="L34" s="15">
        <f t="shared" si="1"/>
        <v>90.901717557251914</v>
      </c>
    </row>
    <row r="35" spans="1:12" x14ac:dyDescent="0.25">
      <c r="A35" s="13">
        <v>30</v>
      </c>
      <c r="B35" s="93" t="str">
        <f t="shared" si="0"/>
        <v>2008Tábor</v>
      </c>
      <c r="C35" s="13">
        <v>2008</v>
      </c>
      <c r="D35" s="14" t="s">
        <v>32</v>
      </c>
      <c r="E35" s="14" t="s">
        <v>25</v>
      </c>
      <c r="F35" s="28">
        <v>195.1096</v>
      </c>
      <c r="G35" s="13">
        <v>148</v>
      </c>
      <c r="H35" s="88">
        <v>358</v>
      </c>
      <c r="I35" s="13">
        <v>2231</v>
      </c>
      <c r="J35" s="13">
        <v>2156</v>
      </c>
      <c r="K35" s="13">
        <v>596</v>
      </c>
      <c r="L35" s="15">
        <f t="shared" si="1"/>
        <v>100.89981447124303</v>
      </c>
    </row>
    <row r="36" spans="1:12" x14ac:dyDescent="0.25">
      <c r="A36" s="13">
        <v>31</v>
      </c>
      <c r="B36" s="93" t="str">
        <f t="shared" si="0"/>
        <v>2008Domažlice</v>
      </c>
      <c r="C36" s="13">
        <v>2008</v>
      </c>
      <c r="D36" s="14" t="s">
        <v>33</v>
      </c>
      <c r="E36" s="14" t="s">
        <v>34</v>
      </c>
      <c r="F36" s="28">
        <v>158.06880000000001</v>
      </c>
      <c r="G36" s="13">
        <v>103</v>
      </c>
      <c r="H36" s="88">
        <v>340</v>
      </c>
      <c r="I36" s="13">
        <v>1227</v>
      </c>
      <c r="J36" s="13">
        <v>1229</v>
      </c>
      <c r="K36" s="13">
        <v>289</v>
      </c>
      <c r="L36" s="15">
        <f t="shared" si="1"/>
        <v>85.829943043124487</v>
      </c>
    </row>
    <row r="37" spans="1:12" x14ac:dyDescent="0.25">
      <c r="A37" s="13">
        <v>32</v>
      </c>
      <c r="B37" s="93" t="str">
        <f t="shared" si="0"/>
        <v>2008Cheb</v>
      </c>
      <c r="C37" s="13">
        <v>2008</v>
      </c>
      <c r="D37" s="14" t="s">
        <v>35</v>
      </c>
      <c r="E37" s="14" t="s">
        <v>34</v>
      </c>
      <c r="F37" s="28">
        <v>238.65110000000001</v>
      </c>
      <c r="G37" s="13">
        <v>196</v>
      </c>
      <c r="H37" s="88">
        <v>406</v>
      </c>
      <c r="I37" s="13">
        <v>3322</v>
      </c>
      <c r="J37" s="13">
        <v>3275</v>
      </c>
      <c r="K37" s="13">
        <v>971</v>
      </c>
      <c r="L37" s="15">
        <f t="shared" si="1"/>
        <v>108.21832061068702</v>
      </c>
    </row>
    <row r="38" spans="1:12" x14ac:dyDescent="0.25">
      <c r="A38" s="13">
        <v>33</v>
      </c>
      <c r="B38" s="93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28">
        <v>275.71019999999999</v>
      </c>
      <c r="G38" s="13">
        <v>167.5</v>
      </c>
      <c r="H38" s="88">
        <v>636</v>
      </c>
      <c r="I38" s="13">
        <v>5417</v>
      </c>
      <c r="J38" s="13">
        <v>5184</v>
      </c>
      <c r="K38" s="13">
        <v>1491</v>
      </c>
      <c r="L38" s="15">
        <f t="shared" si="1"/>
        <v>104.97974537037038</v>
      </c>
    </row>
    <row r="39" spans="1:12" x14ac:dyDescent="0.25">
      <c r="A39" s="13">
        <v>34</v>
      </c>
      <c r="B39" s="93" t="str">
        <f t="shared" si="0"/>
        <v>2008Klatovy</v>
      </c>
      <c r="C39" s="13">
        <v>2008</v>
      </c>
      <c r="D39" s="14" t="s">
        <v>37</v>
      </c>
      <c r="E39" s="14" t="s">
        <v>34</v>
      </c>
      <c r="F39" s="28">
        <v>197.39609999999999</v>
      </c>
      <c r="G39" s="13">
        <v>120</v>
      </c>
      <c r="H39" s="88">
        <v>415</v>
      </c>
      <c r="I39" s="13">
        <v>2037</v>
      </c>
      <c r="J39" s="13">
        <v>2003</v>
      </c>
      <c r="K39" s="13">
        <v>567</v>
      </c>
      <c r="L39" s="15">
        <f t="shared" si="1"/>
        <v>103.32251622566152</v>
      </c>
    </row>
    <row r="40" spans="1:12" x14ac:dyDescent="0.25">
      <c r="A40" s="13">
        <v>35</v>
      </c>
      <c r="B40" s="93" t="str">
        <f t="shared" si="0"/>
        <v>2008Plzeň-jih</v>
      </c>
      <c r="C40" s="13">
        <v>2008</v>
      </c>
      <c r="D40" s="14" t="s">
        <v>38</v>
      </c>
      <c r="E40" s="14" t="s">
        <v>34</v>
      </c>
      <c r="F40" s="28">
        <v>238.45869999999999</v>
      </c>
      <c r="G40" s="13">
        <v>144</v>
      </c>
      <c r="H40" s="88">
        <v>491.5</v>
      </c>
      <c r="I40" s="13">
        <v>1121</v>
      </c>
      <c r="J40" s="13">
        <v>1030</v>
      </c>
      <c r="K40" s="13">
        <v>409</v>
      </c>
      <c r="L40" s="15">
        <f t="shared" si="1"/>
        <v>144.9368932038835</v>
      </c>
    </row>
    <row r="41" spans="1:12" x14ac:dyDescent="0.25">
      <c r="A41" s="13">
        <v>36</v>
      </c>
      <c r="B41" s="93" t="str">
        <f t="shared" si="0"/>
        <v>2008Plzeň-Město</v>
      </c>
      <c r="C41" s="13">
        <v>2008</v>
      </c>
      <c r="D41" s="14" t="s">
        <v>135</v>
      </c>
      <c r="E41" s="14" t="s">
        <v>34</v>
      </c>
      <c r="F41" s="28">
        <v>273.37740000000002</v>
      </c>
      <c r="G41" s="13">
        <v>219</v>
      </c>
      <c r="H41" s="88">
        <v>451</v>
      </c>
      <c r="I41" s="13">
        <v>7421</v>
      </c>
      <c r="J41" s="13">
        <v>7096</v>
      </c>
      <c r="K41" s="13">
        <v>2525</v>
      </c>
      <c r="L41" s="15">
        <f t="shared" si="1"/>
        <v>129.87950958286359</v>
      </c>
    </row>
    <row r="42" spans="1:12" x14ac:dyDescent="0.25">
      <c r="A42" s="13">
        <v>37</v>
      </c>
      <c r="B42" s="93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28">
        <v>196.95849999999999</v>
      </c>
      <c r="G42" s="13">
        <v>151.5</v>
      </c>
      <c r="H42" s="88">
        <v>345</v>
      </c>
      <c r="I42" s="13">
        <v>2166</v>
      </c>
      <c r="J42" s="13">
        <v>2268</v>
      </c>
      <c r="K42" s="13">
        <v>591</v>
      </c>
      <c r="L42" s="15">
        <f t="shared" si="1"/>
        <v>95.112433862433861</v>
      </c>
    </row>
    <row r="43" spans="1:12" x14ac:dyDescent="0.25">
      <c r="A43" s="13">
        <v>38</v>
      </c>
      <c r="B43" s="93" t="str">
        <f t="shared" si="0"/>
        <v>2008Rokycany</v>
      </c>
      <c r="C43" s="13">
        <v>2008</v>
      </c>
      <c r="D43" s="14" t="s">
        <v>40</v>
      </c>
      <c r="E43" s="14" t="s">
        <v>34</v>
      </c>
      <c r="F43" s="28">
        <v>187.02209999999999</v>
      </c>
      <c r="G43" s="13">
        <v>122</v>
      </c>
      <c r="H43" s="88">
        <v>371</v>
      </c>
      <c r="I43" s="13">
        <v>980</v>
      </c>
      <c r="J43" s="13">
        <v>966</v>
      </c>
      <c r="K43" s="13">
        <v>278</v>
      </c>
      <c r="L43" s="15">
        <f t="shared" si="1"/>
        <v>105.04140786749484</v>
      </c>
    </row>
    <row r="44" spans="1:12" x14ac:dyDescent="0.25">
      <c r="A44" s="13">
        <v>39</v>
      </c>
      <c r="B44" s="93" t="str">
        <f t="shared" si="0"/>
        <v>2008Sokolov</v>
      </c>
      <c r="C44" s="13">
        <v>2008</v>
      </c>
      <c r="D44" s="14" t="s">
        <v>41</v>
      </c>
      <c r="E44" s="14" t="s">
        <v>34</v>
      </c>
      <c r="F44" s="28">
        <v>204.73849999999999</v>
      </c>
      <c r="G44" s="13">
        <v>143</v>
      </c>
      <c r="H44" s="88">
        <v>399</v>
      </c>
      <c r="I44" s="13">
        <v>3463</v>
      </c>
      <c r="J44" s="13">
        <v>3547</v>
      </c>
      <c r="K44" s="13">
        <v>777</v>
      </c>
      <c r="L44" s="15">
        <f t="shared" si="1"/>
        <v>79.956301099520729</v>
      </c>
    </row>
    <row r="45" spans="1:12" x14ac:dyDescent="0.25">
      <c r="A45" s="13">
        <v>40</v>
      </c>
      <c r="B45" s="93" t="str">
        <f t="shared" si="0"/>
        <v>2008Tachov</v>
      </c>
      <c r="C45" s="13">
        <v>2008</v>
      </c>
      <c r="D45" s="14" t="s">
        <v>42</v>
      </c>
      <c r="E45" s="14" t="s">
        <v>34</v>
      </c>
      <c r="F45" s="28">
        <v>283.3954</v>
      </c>
      <c r="G45" s="13">
        <v>191</v>
      </c>
      <c r="H45" s="88">
        <v>568</v>
      </c>
      <c r="I45" s="13">
        <v>1403</v>
      </c>
      <c r="J45" s="13">
        <v>1352</v>
      </c>
      <c r="K45" s="13">
        <v>505</v>
      </c>
      <c r="L45" s="15">
        <f t="shared" si="1"/>
        <v>136.33505917159763</v>
      </c>
    </row>
    <row r="46" spans="1:12" x14ac:dyDescent="0.25">
      <c r="A46" s="13">
        <v>41</v>
      </c>
      <c r="B46" s="93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28">
        <v>269.77249999999998</v>
      </c>
      <c r="G46" s="13">
        <v>196</v>
      </c>
      <c r="H46" s="88">
        <v>503</v>
      </c>
      <c r="I46" s="13">
        <v>3226</v>
      </c>
      <c r="J46" s="13">
        <v>3571</v>
      </c>
      <c r="K46" s="13">
        <v>1211</v>
      </c>
      <c r="L46" s="15">
        <f t="shared" si="1"/>
        <v>123.77905348641836</v>
      </c>
    </row>
    <row r="47" spans="1:12" x14ac:dyDescent="0.25">
      <c r="A47" s="13">
        <v>42</v>
      </c>
      <c r="B47" s="93" t="str">
        <f t="shared" si="0"/>
        <v>2008Děčín</v>
      </c>
      <c r="C47" s="13">
        <v>2008</v>
      </c>
      <c r="D47" s="14" t="s">
        <v>45</v>
      </c>
      <c r="E47" s="14" t="s">
        <v>44</v>
      </c>
      <c r="F47" s="28">
        <v>454.15859999999998</v>
      </c>
      <c r="G47" s="13">
        <v>336</v>
      </c>
      <c r="H47" s="88">
        <v>887</v>
      </c>
      <c r="I47" s="13">
        <v>5436</v>
      </c>
      <c r="J47" s="13">
        <v>5037</v>
      </c>
      <c r="K47" s="13">
        <v>2989</v>
      </c>
      <c r="L47" s="15">
        <f t="shared" si="1"/>
        <v>216.59420289855072</v>
      </c>
    </row>
    <row r="48" spans="1:12" x14ac:dyDescent="0.25">
      <c r="A48" s="13">
        <v>43</v>
      </c>
      <c r="B48" s="93" t="str">
        <f t="shared" si="0"/>
        <v>2008Chomutov</v>
      </c>
      <c r="C48" s="13">
        <v>2008</v>
      </c>
      <c r="D48" s="14" t="s">
        <v>46</v>
      </c>
      <c r="E48" s="14" t="s">
        <v>44</v>
      </c>
      <c r="F48" s="28">
        <v>1169.7929999999999</v>
      </c>
      <c r="G48" s="13">
        <v>1146</v>
      </c>
      <c r="H48" s="88">
        <v>2198</v>
      </c>
      <c r="I48" s="13">
        <v>4606</v>
      </c>
      <c r="J48" s="13">
        <v>5283</v>
      </c>
      <c r="K48" s="13">
        <v>8884</v>
      </c>
      <c r="L48" s="15">
        <f t="shared" si="1"/>
        <v>613.79140639788</v>
      </c>
    </row>
    <row r="49" spans="1:12" x14ac:dyDescent="0.25">
      <c r="A49" s="13">
        <v>44</v>
      </c>
      <c r="B49" s="93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28">
        <v>511.78429999999997</v>
      </c>
      <c r="G49" s="13">
        <v>411.5</v>
      </c>
      <c r="H49" s="88">
        <v>995</v>
      </c>
      <c r="I49" s="13">
        <v>2168</v>
      </c>
      <c r="J49" s="13">
        <v>2312</v>
      </c>
      <c r="K49" s="13">
        <v>2084</v>
      </c>
      <c r="L49" s="15">
        <f t="shared" si="1"/>
        <v>329.00519031141869</v>
      </c>
    </row>
    <row r="50" spans="1:12" x14ac:dyDescent="0.25">
      <c r="A50" s="13">
        <v>45</v>
      </c>
      <c r="B50" s="93" t="str">
        <f t="shared" si="0"/>
        <v>2008Liberec</v>
      </c>
      <c r="C50" s="13">
        <v>2008</v>
      </c>
      <c r="D50" s="14" t="s">
        <v>48</v>
      </c>
      <c r="E50" s="14" t="s">
        <v>44</v>
      </c>
      <c r="F50" s="28">
        <v>575.22940000000006</v>
      </c>
      <c r="G50" s="13">
        <v>443</v>
      </c>
      <c r="H50" s="88">
        <v>1175</v>
      </c>
      <c r="I50" s="13">
        <v>7111</v>
      </c>
      <c r="J50" s="13">
        <v>8629</v>
      </c>
      <c r="K50" s="13">
        <v>6307</v>
      </c>
      <c r="L50" s="15">
        <f t="shared" si="1"/>
        <v>266.78120292038471</v>
      </c>
    </row>
    <row r="51" spans="1:12" x14ac:dyDescent="0.25">
      <c r="A51" s="13">
        <v>46</v>
      </c>
      <c r="B51" s="93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28">
        <v>442.09440000000001</v>
      </c>
      <c r="G51" s="13">
        <v>301</v>
      </c>
      <c r="H51" s="88">
        <v>818</v>
      </c>
      <c r="I51" s="13">
        <v>3306</v>
      </c>
      <c r="J51" s="13">
        <v>3448</v>
      </c>
      <c r="K51" s="13">
        <v>1508</v>
      </c>
      <c r="L51" s="15">
        <f t="shared" si="1"/>
        <v>159.63457076566127</v>
      </c>
    </row>
    <row r="52" spans="1:12" x14ac:dyDescent="0.25">
      <c r="A52" s="13">
        <v>47</v>
      </c>
      <c r="B52" s="93" t="str">
        <f t="shared" si="0"/>
        <v>2008Louny</v>
      </c>
      <c r="C52" s="13">
        <v>2008</v>
      </c>
      <c r="D52" s="14" t="s">
        <v>50</v>
      </c>
      <c r="E52" s="14" t="s">
        <v>44</v>
      </c>
      <c r="F52" s="28">
        <v>470.73059999999998</v>
      </c>
      <c r="G52" s="13">
        <v>393</v>
      </c>
      <c r="H52" s="88">
        <v>897</v>
      </c>
      <c r="I52" s="13">
        <v>2295</v>
      </c>
      <c r="J52" s="13">
        <v>2513</v>
      </c>
      <c r="K52" s="13">
        <v>1794</v>
      </c>
      <c r="L52" s="15">
        <f t="shared" si="1"/>
        <v>260.56904098686829</v>
      </c>
    </row>
    <row r="53" spans="1:12" x14ac:dyDescent="0.25">
      <c r="A53" s="13">
        <v>48</v>
      </c>
      <c r="B53" s="93" t="str">
        <f t="shared" si="0"/>
        <v>2008Most</v>
      </c>
      <c r="C53" s="13">
        <v>2008</v>
      </c>
      <c r="D53" s="14" t="s">
        <v>51</v>
      </c>
      <c r="E53" s="14" t="s">
        <v>44</v>
      </c>
      <c r="F53" s="28">
        <v>643.25599999999997</v>
      </c>
      <c r="G53" s="13">
        <v>647</v>
      </c>
      <c r="H53" s="88">
        <v>1147.5</v>
      </c>
      <c r="I53" s="13">
        <v>7623</v>
      </c>
      <c r="J53" s="13">
        <v>6879</v>
      </c>
      <c r="K53" s="13">
        <v>4294</v>
      </c>
      <c r="L53" s="15">
        <f t="shared" si="1"/>
        <v>227.83980229684548</v>
      </c>
    </row>
    <row r="54" spans="1:12" x14ac:dyDescent="0.25">
      <c r="A54" s="13">
        <v>49</v>
      </c>
      <c r="B54" s="93" t="str">
        <f t="shared" si="0"/>
        <v>2008Teplice</v>
      </c>
      <c r="C54" s="13">
        <v>2008</v>
      </c>
      <c r="D54" s="14" t="s">
        <v>52</v>
      </c>
      <c r="E54" s="14" t="s">
        <v>44</v>
      </c>
      <c r="F54" s="28">
        <v>445.83440000000002</v>
      </c>
      <c r="G54" s="13">
        <v>317</v>
      </c>
      <c r="H54" s="88">
        <v>936</v>
      </c>
      <c r="I54" s="13">
        <v>4008</v>
      </c>
      <c r="J54" s="13">
        <v>4587</v>
      </c>
      <c r="K54" s="13">
        <v>1913</v>
      </c>
      <c r="L54" s="15">
        <f t="shared" si="1"/>
        <v>152.22258556790931</v>
      </c>
    </row>
    <row r="55" spans="1:12" x14ac:dyDescent="0.25">
      <c r="A55" s="13">
        <v>50</v>
      </c>
      <c r="B55" s="93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28">
        <v>584.33730000000003</v>
      </c>
      <c r="G55" s="13">
        <v>462</v>
      </c>
      <c r="H55" s="88">
        <v>919</v>
      </c>
      <c r="I55" s="13">
        <v>5571</v>
      </c>
      <c r="J55" s="13">
        <v>6987</v>
      </c>
      <c r="K55" s="13">
        <v>3810</v>
      </c>
      <c r="L55" s="15">
        <f t="shared" si="1"/>
        <v>199.03392013739804</v>
      </c>
    </row>
    <row r="56" spans="1:12" x14ac:dyDescent="0.25">
      <c r="A56" s="13">
        <v>51</v>
      </c>
      <c r="B56" s="93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28">
        <v>245.8185</v>
      </c>
      <c r="G56" s="13">
        <v>174.5</v>
      </c>
      <c r="H56" s="88">
        <v>412</v>
      </c>
      <c r="I56" s="13">
        <v>1400</v>
      </c>
      <c r="J56" s="13">
        <v>1414</v>
      </c>
      <c r="K56" s="13">
        <v>403</v>
      </c>
      <c r="L56" s="15">
        <f t="shared" si="1"/>
        <v>104.02758132956153</v>
      </c>
    </row>
    <row r="57" spans="1:12" x14ac:dyDescent="0.25">
      <c r="A57" s="13">
        <v>52</v>
      </c>
      <c r="B57" s="93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28">
        <v>327.10449999999997</v>
      </c>
      <c r="G57" s="13">
        <v>216</v>
      </c>
      <c r="H57" s="88">
        <v>636</v>
      </c>
      <c r="I57" s="13">
        <v>3699</v>
      </c>
      <c r="J57" s="13">
        <v>3749</v>
      </c>
      <c r="K57" s="13">
        <v>1691</v>
      </c>
      <c r="L57" s="15">
        <f t="shared" si="1"/>
        <v>164.63456921845827</v>
      </c>
    </row>
    <row r="58" spans="1:12" x14ac:dyDescent="0.25">
      <c r="A58" s="13">
        <v>53</v>
      </c>
      <c r="B58" s="93" t="str">
        <f t="shared" si="0"/>
        <v>2008Chrudim</v>
      </c>
      <c r="C58" s="13">
        <v>2008</v>
      </c>
      <c r="D58" s="14" t="s">
        <v>57</v>
      </c>
      <c r="E58" s="14" t="s">
        <v>55</v>
      </c>
      <c r="F58" s="28">
        <v>276.34300000000002</v>
      </c>
      <c r="G58" s="13">
        <v>182</v>
      </c>
      <c r="H58" s="88">
        <v>527</v>
      </c>
      <c r="I58" s="13">
        <v>1858</v>
      </c>
      <c r="J58" s="13">
        <v>1920</v>
      </c>
      <c r="K58" s="13">
        <v>724</v>
      </c>
      <c r="L58" s="15">
        <f t="shared" si="1"/>
        <v>137.63541666666666</v>
      </c>
    </row>
    <row r="59" spans="1:12" x14ac:dyDescent="0.25">
      <c r="A59" s="13">
        <v>54</v>
      </c>
      <c r="B59" s="93" t="str">
        <f t="shared" si="0"/>
        <v>2008Jičín</v>
      </c>
      <c r="C59" s="13">
        <v>2008</v>
      </c>
      <c r="D59" s="14" t="s">
        <v>58</v>
      </c>
      <c r="E59" s="14" t="s">
        <v>55</v>
      </c>
      <c r="F59" s="28">
        <v>220.7389</v>
      </c>
      <c r="G59" s="13">
        <v>140</v>
      </c>
      <c r="H59" s="88">
        <v>419.5</v>
      </c>
      <c r="I59" s="13">
        <v>1301</v>
      </c>
      <c r="J59" s="13">
        <v>1275</v>
      </c>
      <c r="K59" s="13">
        <v>431</v>
      </c>
      <c r="L59" s="15">
        <f t="shared" si="1"/>
        <v>123.38431372549019</v>
      </c>
    </row>
    <row r="60" spans="1:12" x14ac:dyDescent="0.25">
      <c r="A60" s="13">
        <v>55</v>
      </c>
      <c r="B60" s="93" t="str">
        <f t="shared" si="0"/>
        <v>2008Náchod</v>
      </c>
      <c r="C60" s="13">
        <v>2008</v>
      </c>
      <c r="D60" s="14" t="s">
        <v>59</v>
      </c>
      <c r="E60" s="14" t="s">
        <v>55</v>
      </c>
      <c r="F60" s="28">
        <v>170.1713</v>
      </c>
      <c r="G60" s="13">
        <v>119</v>
      </c>
      <c r="H60" s="88">
        <v>330</v>
      </c>
      <c r="I60" s="13">
        <v>1900</v>
      </c>
      <c r="J60" s="13">
        <v>1998</v>
      </c>
      <c r="K60" s="13">
        <v>324</v>
      </c>
      <c r="L60" s="15">
        <f t="shared" si="1"/>
        <v>59.189189189189193</v>
      </c>
    </row>
    <row r="61" spans="1:12" x14ac:dyDescent="0.25">
      <c r="A61" s="13">
        <v>56</v>
      </c>
      <c r="B61" s="93" t="str">
        <f t="shared" si="0"/>
        <v>2008Pardubice</v>
      </c>
      <c r="C61" s="13">
        <v>2008</v>
      </c>
      <c r="D61" s="14" t="s">
        <v>60</v>
      </c>
      <c r="E61" s="14" t="s">
        <v>55</v>
      </c>
      <c r="F61" s="28">
        <v>249.19839999999999</v>
      </c>
      <c r="G61" s="13">
        <v>175</v>
      </c>
      <c r="H61" s="88">
        <v>469</v>
      </c>
      <c r="I61" s="13">
        <v>4974</v>
      </c>
      <c r="J61" s="13">
        <v>5394</v>
      </c>
      <c r="K61" s="13">
        <v>1499</v>
      </c>
      <c r="L61" s="15">
        <f t="shared" si="1"/>
        <v>101.4340007415647</v>
      </c>
    </row>
    <row r="62" spans="1:12" x14ac:dyDescent="0.25">
      <c r="A62" s="13">
        <v>57</v>
      </c>
      <c r="B62" s="93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28">
        <v>398.90370000000001</v>
      </c>
      <c r="G62" s="13">
        <v>267.5</v>
      </c>
      <c r="H62" s="88">
        <v>900</v>
      </c>
      <c r="I62" s="13">
        <v>1432</v>
      </c>
      <c r="J62" s="13">
        <v>1674</v>
      </c>
      <c r="K62" s="13">
        <v>681</v>
      </c>
      <c r="L62" s="15">
        <f t="shared" si="1"/>
        <v>148.48566308243727</v>
      </c>
    </row>
    <row r="63" spans="1:12" x14ac:dyDescent="0.25">
      <c r="A63" s="13">
        <v>58</v>
      </c>
      <c r="B63" s="93" t="str">
        <f t="shared" si="0"/>
        <v>2008Semily</v>
      </c>
      <c r="C63" s="13">
        <v>2008</v>
      </c>
      <c r="D63" s="14" t="s">
        <v>62</v>
      </c>
      <c r="E63" s="14" t="s">
        <v>55</v>
      </c>
      <c r="F63" s="28">
        <v>340.2946</v>
      </c>
      <c r="G63" s="13">
        <v>234</v>
      </c>
      <c r="H63" s="88">
        <v>666</v>
      </c>
      <c r="I63" s="13">
        <v>1366</v>
      </c>
      <c r="J63" s="13">
        <v>1375</v>
      </c>
      <c r="K63" s="13">
        <v>553</v>
      </c>
      <c r="L63" s="15">
        <f t="shared" si="1"/>
        <v>146.79636363636365</v>
      </c>
    </row>
    <row r="64" spans="1:12" x14ac:dyDescent="0.25">
      <c r="A64" s="13">
        <v>59</v>
      </c>
      <c r="B64" s="93" t="str">
        <f t="shared" si="0"/>
        <v>2008Svitavy</v>
      </c>
      <c r="C64" s="13">
        <v>2008</v>
      </c>
      <c r="D64" s="14" t="s">
        <v>63</v>
      </c>
      <c r="E64" s="14" t="s">
        <v>55</v>
      </c>
      <c r="F64" s="28">
        <v>191.71270000000001</v>
      </c>
      <c r="G64" s="13">
        <v>126</v>
      </c>
      <c r="H64" s="88">
        <v>347</v>
      </c>
      <c r="I64" s="13">
        <v>1638</v>
      </c>
      <c r="J64" s="13">
        <v>1641</v>
      </c>
      <c r="K64" s="13">
        <v>374</v>
      </c>
      <c r="L64" s="15">
        <f t="shared" si="1"/>
        <v>83.18708104814138</v>
      </c>
    </row>
    <row r="65" spans="1:12" x14ac:dyDescent="0.25">
      <c r="A65" s="13">
        <v>60</v>
      </c>
      <c r="B65" s="93" t="str">
        <f t="shared" si="0"/>
        <v>2008Trutnov</v>
      </c>
      <c r="C65" s="13">
        <v>2008</v>
      </c>
      <c r="D65" s="14" t="s">
        <v>64</v>
      </c>
      <c r="E65" s="14" t="s">
        <v>55</v>
      </c>
      <c r="F65" s="28">
        <v>251.18270000000001</v>
      </c>
      <c r="G65" s="13">
        <v>151</v>
      </c>
      <c r="H65" s="88">
        <v>496</v>
      </c>
      <c r="I65" s="13">
        <v>2708</v>
      </c>
      <c r="J65" s="13">
        <v>2789</v>
      </c>
      <c r="K65" s="13">
        <v>890</v>
      </c>
      <c r="L65" s="15">
        <f t="shared" si="1"/>
        <v>116.47543922552886</v>
      </c>
    </row>
    <row r="66" spans="1:12" x14ac:dyDescent="0.25">
      <c r="A66" s="13">
        <v>61</v>
      </c>
      <c r="B66" s="93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28">
        <v>203.8143</v>
      </c>
      <c r="G66" s="13">
        <v>126.5</v>
      </c>
      <c r="H66" s="88">
        <v>400</v>
      </c>
      <c r="I66" s="13">
        <v>2012</v>
      </c>
      <c r="J66" s="13">
        <v>2070</v>
      </c>
      <c r="K66" s="13">
        <v>499</v>
      </c>
      <c r="L66" s="15">
        <f t="shared" si="1"/>
        <v>87.987922705314006</v>
      </c>
    </row>
    <row r="67" spans="1:12" x14ac:dyDescent="0.25">
      <c r="A67" s="13">
        <v>62</v>
      </c>
      <c r="B67" s="93" t="str">
        <f t="shared" si="0"/>
        <v>2008Blansko</v>
      </c>
      <c r="C67" s="13">
        <v>2008</v>
      </c>
      <c r="D67" s="14" t="s">
        <v>66</v>
      </c>
      <c r="E67" s="14" t="s">
        <v>67</v>
      </c>
      <c r="F67" s="28">
        <v>408.49860000000001</v>
      </c>
      <c r="G67" s="13">
        <v>288</v>
      </c>
      <c r="H67" s="88">
        <v>764</v>
      </c>
      <c r="I67" s="13">
        <v>2143</v>
      </c>
      <c r="J67" s="13">
        <v>2123</v>
      </c>
      <c r="K67" s="13">
        <v>1118</v>
      </c>
      <c r="L67" s="15">
        <f t="shared" si="1"/>
        <v>192.21384832783795</v>
      </c>
    </row>
    <row r="68" spans="1:12" x14ac:dyDescent="0.25">
      <c r="A68" s="13">
        <v>63</v>
      </c>
      <c r="B68" s="93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28">
        <v>517.31590000000006</v>
      </c>
      <c r="G68" s="13">
        <v>352</v>
      </c>
      <c r="H68" s="88">
        <v>1071</v>
      </c>
      <c r="I68" s="13">
        <v>15813</v>
      </c>
      <c r="J68" s="13">
        <v>16861</v>
      </c>
      <c r="K68" s="13">
        <v>12012</v>
      </c>
      <c r="L68" s="15">
        <f t="shared" si="1"/>
        <v>260.03084040092517</v>
      </c>
    </row>
    <row r="69" spans="1:12" x14ac:dyDescent="0.25">
      <c r="A69" s="13">
        <v>64</v>
      </c>
      <c r="B69" s="93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28">
        <v>455.31659999999999</v>
      </c>
      <c r="G69" s="13">
        <v>330</v>
      </c>
      <c r="H69" s="88">
        <v>805</v>
      </c>
      <c r="I69" s="13">
        <v>3895</v>
      </c>
      <c r="J69" s="13">
        <v>4147</v>
      </c>
      <c r="K69" s="13">
        <v>2684</v>
      </c>
      <c r="L69" s="15">
        <f t="shared" si="1"/>
        <v>236.23342175066315</v>
      </c>
    </row>
    <row r="70" spans="1:12" x14ac:dyDescent="0.25">
      <c r="A70" s="13">
        <v>65</v>
      </c>
      <c r="B70" s="93" t="str">
        <f t="shared" si="0"/>
        <v>2008Břeclav</v>
      </c>
      <c r="C70" s="13">
        <v>2008</v>
      </c>
      <c r="D70" s="14" t="s">
        <v>70</v>
      </c>
      <c r="E70" s="14" t="s">
        <v>67</v>
      </c>
      <c r="F70" s="28">
        <v>592.26729999999998</v>
      </c>
      <c r="G70" s="13">
        <v>351</v>
      </c>
      <c r="H70" s="88">
        <v>1312</v>
      </c>
      <c r="I70" s="13">
        <v>2444</v>
      </c>
      <c r="J70" s="13">
        <v>2448</v>
      </c>
      <c r="K70" s="13">
        <v>2634</v>
      </c>
      <c r="L70" s="15">
        <f t="shared" si="1"/>
        <v>392.73284313725486</v>
      </c>
    </row>
    <row r="71" spans="1:12" x14ac:dyDescent="0.25">
      <c r="A71" s="13">
        <v>66</v>
      </c>
      <c r="B71" s="93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28">
        <v>600.14</v>
      </c>
      <c r="G71" s="13">
        <v>520.5</v>
      </c>
      <c r="H71" s="88">
        <v>1042</v>
      </c>
      <c r="I71" s="13">
        <v>2877</v>
      </c>
      <c r="J71" s="13">
        <v>2610</v>
      </c>
      <c r="K71" s="13">
        <v>2627</v>
      </c>
      <c r="L71" s="15">
        <f t="shared" ref="L71:L134" si="3">K71/J71*365</f>
        <v>367.37739463601537</v>
      </c>
    </row>
    <row r="72" spans="1:12" x14ac:dyDescent="0.25">
      <c r="A72" s="13">
        <v>67</v>
      </c>
      <c r="B72" s="93" t="str">
        <f t="shared" si="2"/>
        <v>2008Jihlava</v>
      </c>
      <c r="C72" s="13">
        <v>2008</v>
      </c>
      <c r="D72" s="14" t="s">
        <v>72</v>
      </c>
      <c r="E72" s="14" t="s">
        <v>67</v>
      </c>
      <c r="F72" s="28">
        <v>296.51080000000002</v>
      </c>
      <c r="G72" s="13">
        <v>212</v>
      </c>
      <c r="H72" s="88">
        <v>506</v>
      </c>
      <c r="I72" s="13">
        <v>2141</v>
      </c>
      <c r="J72" s="13">
        <v>2138</v>
      </c>
      <c r="K72" s="13">
        <v>952</v>
      </c>
      <c r="L72" s="15">
        <f t="shared" si="3"/>
        <v>162.52572497661365</v>
      </c>
    </row>
    <row r="73" spans="1:12" x14ac:dyDescent="0.25">
      <c r="A73" s="13">
        <v>68</v>
      </c>
      <c r="B73" s="93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28">
        <v>287.5274</v>
      </c>
      <c r="G73" s="13">
        <v>189</v>
      </c>
      <c r="H73" s="88">
        <v>511</v>
      </c>
      <c r="I73" s="13">
        <v>2008</v>
      </c>
      <c r="J73" s="13">
        <v>2054</v>
      </c>
      <c r="K73" s="13">
        <v>599</v>
      </c>
      <c r="L73" s="15">
        <f t="shared" si="3"/>
        <v>106.44352482960078</v>
      </c>
    </row>
    <row r="74" spans="1:12" x14ac:dyDescent="0.25">
      <c r="A74" s="13">
        <v>69</v>
      </c>
      <c r="B74" s="93" t="str">
        <f t="shared" si="2"/>
        <v>2008Prostějov</v>
      </c>
      <c r="C74" s="13">
        <v>2008</v>
      </c>
      <c r="D74" s="14" t="s">
        <v>74</v>
      </c>
      <c r="E74" s="14" t="s">
        <v>67</v>
      </c>
      <c r="F74" s="28">
        <v>500.73779999999999</v>
      </c>
      <c r="G74" s="13">
        <v>411</v>
      </c>
      <c r="H74" s="88">
        <v>938</v>
      </c>
      <c r="I74" s="13">
        <v>2118</v>
      </c>
      <c r="J74" s="13">
        <v>2317</v>
      </c>
      <c r="K74" s="13">
        <v>1166</v>
      </c>
      <c r="L74" s="15">
        <f t="shared" si="3"/>
        <v>183.68148467846351</v>
      </c>
    </row>
    <row r="75" spans="1:12" x14ac:dyDescent="0.25">
      <c r="A75" s="13">
        <v>70</v>
      </c>
      <c r="B75" s="93" t="str">
        <f t="shared" si="2"/>
        <v>2008Třebíč</v>
      </c>
      <c r="C75" s="13">
        <v>2008</v>
      </c>
      <c r="D75" s="14" t="s">
        <v>75</v>
      </c>
      <c r="E75" s="14" t="s">
        <v>67</v>
      </c>
      <c r="F75" s="28">
        <v>289.29820000000001</v>
      </c>
      <c r="G75" s="13">
        <v>194</v>
      </c>
      <c r="H75" s="88">
        <v>488</v>
      </c>
      <c r="I75" s="13">
        <v>1856</v>
      </c>
      <c r="J75" s="13">
        <v>1903</v>
      </c>
      <c r="K75" s="13">
        <v>537</v>
      </c>
      <c r="L75" s="15">
        <f t="shared" si="3"/>
        <v>102.99789805570153</v>
      </c>
    </row>
    <row r="76" spans="1:12" x14ac:dyDescent="0.25">
      <c r="A76" s="13">
        <v>71</v>
      </c>
      <c r="B76" s="93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28">
        <v>463.416</v>
      </c>
      <c r="G76" s="13">
        <v>322.5</v>
      </c>
      <c r="H76" s="88">
        <v>928</v>
      </c>
      <c r="I76" s="13">
        <v>2250</v>
      </c>
      <c r="J76" s="13">
        <v>2299</v>
      </c>
      <c r="K76" s="13">
        <v>1875</v>
      </c>
      <c r="L76" s="15">
        <f t="shared" si="3"/>
        <v>297.68377555458898</v>
      </c>
    </row>
    <row r="77" spans="1:12" x14ac:dyDescent="0.25">
      <c r="A77" s="13">
        <v>72</v>
      </c>
      <c r="B77" s="93" t="str">
        <f t="shared" si="2"/>
        <v>2008Vyškov</v>
      </c>
      <c r="C77" s="13">
        <v>2008</v>
      </c>
      <c r="D77" s="14" t="s">
        <v>77</v>
      </c>
      <c r="E77" s="14" t="s">
        <v>67</v>
      </c>
      <c r="F77" s="28">
        <v>540.30139999999994</v>
      </c>
      <c r="G77" s="13">
        <v>323</v>
      </c>
      <c r="H77" s="88">
        <v>1366</v>
      </c>
      <c r="I77" s="13">
        <v>1523</v>
      </c>
      <c r="J77" s="13">
        <v>1685</v>
      </c>
      <c r="K77" s="13">
        <v>1143</v>
      </c>
      <c r="L77" s="15">
        <f t="shared" si="3"/>
        <v>247.593471810089</v>
      </c>
    </row>
    <row r="78" spans="1:12" x14ac:dyDescent="0.25">
      <c r="A78" s="13">
        <v>73</v>
      </c>
      <c r="B78" s="93" t="str">
        <f t="shared" si="2"/>
        <v>2008Zlín</v>
      </c>
      <c r="C78" s="13">
        <v>2008</v>
      </c>
      <c r="D78" s="14" t="s">
        <v>78</v>
      </c>
      <c r="E78" s="14" t="s">
        <v>67</v>
      </c>
      <c r="F78" s="28">
        <v>412.27339999999998</v>
      </c>
      <c r="G78" s="13">
        <v>272</v>
      </c>
      <c r="H78" s="88">
        <v>872</v>
      </c>
      <c r="I78" s="13">
        <v>5214</v>
      </c>
      <c r="J78" s="13">
        <v>5898</v>
      </c>
      <c r="K78" s="13">
        <v>2040</v>
      </c>
      <c r="L78" s="15">
        <f t="shared" si="3"/>
        <v>126.24618514750762</v>
      </c>
    </row>
    <row r="79" spans="1:12" x14ac:dyDescent="0.25">
      <c r="A79" s="13">
        <v>74</v>
      </c>
      <c r="B79" s="93" t="str">
        <f t="shared" si="2"/>
        <v>2008Znojmo</v>
      </c>
      <c r="C79" s="13">
        <v>2008</v>
      </c>
      <c r="D79" s="14" t="s">
        <v>79</v>
      </c>
      <c r="E79" s="14" t="s">
        <v>67</v>
      </c>
      <c r="F79" s="28">
        <v>398.93290000000002</v>
      </c>
      <c r="G79" s="13">
        <v>299</v>
      </c>
      <c r="H79" s="88">
        <v>683</v>
      </c>
      <c r="I79" s="13">
        <v>2477</v>
      </c>
      <c r="J79" s="13">
        <v>2572</v>
      </c>
      <c r="K79" s="13">
        <v>1259</v>
      </c>
      <c r="L79" s="15">
        <f t="shared" si="3"/>
        <v>178.66835147744945</v>
      </c>
    </row>
    <row r="80" spans="1:12" x14ac:dyDescent="0.25">
      <c r="A80" s="13">
        <v>75</v>
      </c>
      <c r="B80" s="93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28">
        <v>426.2045</v>
      </c>
      <c r="G80" s="13">
        <v>204</v>
      </c>
      <c r="H80" s="88">
        <v>853</v>
      </c>
      <c r="I80" s="13">
        <v>1886</v>
      </c>
      <c r="J80" s="13">
        <v>1813</v>
      </c>
      <c r="K80" s="13">
        <v>854</v>
      </c>
      <c r="L80" s="15">
        <f t="shared" si="3"/>
        <v>171.93050193050192</v>
      </c>
    </row>
    <row r="81" spans="1:12" x14ac:dyDescent="0.25">
      <c r="A81" s="13">
        <v>76</v>
      </c>
      <c r="B81" s="93" t="str">
        <f t="shared" si="2"/>
        <v>2008Bruntál</v>
      </c>
      <c r="C81" s="13">
        <v>2008</v>
      </c>
      <c r="D81" s="14" t="s">
        <v>81</v>
      </c>
      <c r="E81" s="14" t="s">
        <v>82</v>
      </c>
      <c r="F81" s="28">
        <v>327.77499999999998</v>
      </c>
      <c r="G81" s="13">
        <v>246</v>
      </c>
      <c r="H81" s="88">
        <v>654</v>
      </c>
      <c r="I81" s="13">
        <v>3042</v>
      </c>
      <c r="J81" s="13">
        <v>3730</v>
      </c>
      <c r="K81" s="13">
        <v>1523</v>
      </c>
      <c r="L81" s="15">
        <f t="shared" si="3"/>
        <v>149.03351206434317</v>
      </c>
    </row>
    <row r="82" spans="1:12" x14ac:dyDescent="0.25">
      <c r="A82" s="13">
        <v>77</v>
      </c>
      <c r="B82" s="93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28">
        <v>353.81659999999999</v>
      </c>
      <c r="G82" s="13">
        <v>274</v>
      </c>
      <c r="H82" s="88">
        <v>660</v>
      </c>
      <c r="I82" s="13">
        <v>5681</v>
      </c>
      <c r="J82" s="13">
        <v>6113</v>
      </c>
      <c r="K82" s="13">
        <v>2255</v>
      </c>
      <c r="L82" s="15">
        <f t="shared" si="3"/>
        <v>134.64338295435957</v>
      </c>
    </row>
    <row r="83" spans="1:12" x14ac:dyDescent="0.25">
      <c r="A83" s="13">
        <v>78</v>
      </c>
      <c r="B83" s="93" t="str">
        <f t="shared" si="2"/>
        <v>2008Jeseník</v>
      </c>
      <c r="C83" s="13">
        <v>2008</v>
      </c>
      <c r="D83" s="14" t="s">
        <v>84</v>
      </c>
      <c r="E83" s="14" t="s">
        <v>82</v>
      </c>
      <c r="F83" s="28">
        <v>358.59070000000003</v>
      </c>
      <c r="G83" s="13">
        <v>242.5</v>
      </c>
      <c r="H83" s="88">
        <v>644</v>
      </c>
      <c r="I83" s="13">
        <v>890</v>
      </c>
      <c r="J83" s="13">
        <v>1050</v>
      </c>
      <c r="K83" s="13">
        <v>468</v>
      </c>
      <c r="L83" s="15">
        <f t="shared" si="3"/>
        <v>162.68571428571428</v>
      </c>
    </row>
    <row r="84" spans="1:12" x14ac:dyDescent="0.25">
      <c r="A84" s="13">
        <v>79</v>
      </c>
      <c r="B84" s="93" t="str">
        <f t="shared" si="2"/>
        <v>2008Karviná</v>
      </c>
      <c r="C84" s="13">
        <v>2008</v>
      </c>
      <c r="D84" s="14" t="s">
        <v>85</v>
      </c>
      <c r="E84" s="14" t="s">
        <v>82</v>
      </c>
      <c r="F84" s="28">
        <v>220.66829999999999</v>
      </c>
      <c r="G84" s="13">
        <v>160</v>
      </c>
      <c r="H84" s="88">
        <v>409</v>
      </c>
      <c r="I84" s="13">
        <v>8444</v>
      </c>
      <c r="J84" s="13">
        <v>8815</v>
      </c>
      <c r="K84" s="13">
        <v>2461</v>
      </c>
      <c r="L84" s="15">
        <f t="shared" si="3"/>
        <v>101.90187180941577</v>
      </c>
    </row>
    <row r="85" spans="1:12" x14ac:dyDescent="0.25">
      <c r="A85" s="13">
        <v>80</v>
      </c>
      <c r="B85" s="93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28">
        <v>231.19380000000001</v>
      </c>
      <c r="G85" s="13">
        <v>167.5</v>
      </c>
      <c r="H85" s="88">
        <v>426</v>
      </c>
      <c r="I85" s="13">
        <v>3617</v>
      </c>
      <c r="J85" s="13">
        <v>3768</v>
      </c>
      <c r="K85" s="13">
        <v>1096</v>
      </c>
      <c r="L85" s="15">
        <f t="shared" si="3"/>
        <v>106.16772823779193</v>
      </c>
    </row>
    <row r="86" spans="1:12" x14ac:dyDescent="0.25">
      <c r="A86" s="13">
        <v>81</v>
      </c>
      <c r="B86" s="93" t="str">
        <f t="shared" si="2"/>
        <v>2008Olomouc</v>
      </c>
      <c r="C86" s="13">
        <v>2008</v>
      </c>
      <c r="D86" s="14" t="s">
        <v>87</v>
      </c>
      <c r="E86" s="14" t="s">
        <v>82</v>
      </c>
      <c r="F86" s="28">
        <v>272.9391</v>
      </c>
      <c r="G86" s="13">
        <v>194</v>
      </c>
      <c r="H86" s="88">
        <v>482</v>
      </c>
      <c r="I86" s="13">
        <v>6723</v>
      </c>
      <c r="J86" s="13">
        <v>7047</v>
      </c>
      <c r="K86" s="13">
        <v>1651</v>
      </c>
      <c r="L86" s="15">
        <f t="shared" si="3"/>
        <v>85.51369377039876</v>
      </c>
    </row>
    <row r="87" spans="1:12" x14ac:dyDescent="0.25">
      <c r="A87" s="13">
        <v>82</v>
      </c>
      <c r="B87" s="93" t="str">
        <f t="shared" si="2"/>
        <v>2008Opava</v>
      </c>
      <c r="C87" s="13">
        <v>2008</v>
      </c>
      <c r="D87" s="14" t="s">
        <v>88</v>
      </c>
      <c r="E87" s="14" t="s">
        <v>82</v>
      </c>
      <c r="F87" s="28">
        <v>337.43709999999999</v>
      </c>
      <c r="G87" s="13">
        <v>238</v>
      </c>
      <c r="H87" s="88">
        <v>691</v>
      </c>
      <c r="I87" s="13">
        <v>4415</v>
      </c>
      <c r="J87" s="13">
        <v>4264</v>
      </c>
      <c r="K87" s="13">
        <v>2162</v>
      </c>
      <c r="L87" s="15">
        <f t="shared" si="3"/>
        <v>185.06801125703566</v>
      </c>
    </row>
    <row r="88" spans="1:12" x14ac:dyDescent="0.25">
      <c r="A88" s="13">
        <v>83</v>
      </c>
      <c r="B88" s="93" t="str">
        <f t="shared" si="2"/>
        <v>2008Ostrava</v>
      </c>
      <c r="C88" s="13">
        <v>2008</v>
      </c>
      <c r="D88" s="14" t="s">
        <v>89</v>
      </c>
      <c r="E88" s="14" t="s">
        <v>82</v>
      </c>
      <c r="F88" s="28">
        <v>438.1918</v>
      </c>
      <c r="G88" s="13">
        <v>394</v>
      </c>
      <c r="H88" s="88">
        <v>760</v>
      </c>
      <c r="I88" s="13">
        <v>16408</v>
      </c>
      <c r="J88" s="13">
        <v>15614</v>
      </c>
      <c r="K88" s="13">
        <v>8056</v>
      </c>
      <c r="L88" s="15">
        <f t="shared" si="3"/>
        <v>188.32073779941078</v>
      </c>
    </row>
    <row r="89" spans="1:12" x14ac:dyDescent="0.25">
      <c r="A89" s="13">
        <v>84</v>
      </c>
      <c r="B89" s="93" t="str">
        <f t="shared" si="2"/>
        <v>2008Přerov</v>
      </c>
      <c r="C89" s="13">
        <v>2008</v>
      </c>
      <c r="D89" s="14" t="s">
        <v>90</v>
      </c>
      <c r="E89" s="14" t="s">
        <v>82</v>
      </c>
      <c r="F89" s="28">
        <v>178.6268</v>
      </c>
      <c r="G89" s="13">
        <v>118</v>
      </c>
      <c r="H89" s="88">
        <v>391</v>
      </c>
      <c r="I89" s="13">
        <v>2833</v>
      </c>
      <c r="J89" s="13">
        <v>2928</v>
      </c>
      <c r="K89" s="13">
        <v>661</v>
      </c>
      <c r="L89" s="15">
        <f t="shared" si="3"/>
        <v>82.399248633879779</v>
      </c>
    </row>
    <row r="90" spans="1:12" x14ac:dyDescent="0.25">
      <c r="A90" s="13">
        <v>85</v>
      </c>
      <c r="B90" s="93" t="str">
        <f t="shared" si="2"/>
        <v>2008Šumperk</v>
      </c>
      <c r="C90" s="13">
        <v>2008</v>
      </c>
      <c r="D90" s="14" t="s">
        <v>91</v>
      </c>
      <c r="E90" s="14" t="s">
        <v>82</v>
      </c>
      <c r="F90" s="28">
        <v>285.48820000000001</v>
      </c>
      <c r="G90" s="13">
        <v>161</v>
      </c>
      <c r="H90" s="88">
        <v>662</v>
      </c>
      <c r="I90" s="13">
        <v>2533</v>
      </c>
      <c r="J90" s="13">
        <v>2711</v>
      </c>
      <c r="K90" s="13">
        <v>1103</v>
      </c>
      <c r="L90" s="15">
        <f t="shared" si="3"/>
        <v>148.50424197713019</v>
      </c>
    </row>
    <row r="91" spans="1:12" x14ac:dyDescent="0.25">
      <c r="A91" s="13">
        <v>86</v>
      </c>
      <c r="B91" s="93" t="str">
        <f t="shared" si="2"/>
        <v>2008Vsetín</v>
      </c>
      <c r="C91" s="13">
        <v>2008</v>
      </c>
      <c r="D91" s="14" t="s">
        <v>92</v>
      </c>
      <c r="E91" s="14" t="s">
        <v>82</v>
      </c>
      <c r="F91" s="28">
        <v>297.17529999999999</v>
      </c>
      <c r="G91" s="13">
        <v>202</v>
      </c>
      <c r="H91" s="88">
        <v>554</v>
      </c>
      <c r="I91" s="13">
        <v>2585</v>
      </c>
      <c r="J91" s="13">
        <v>2673</v>
      </c>
      <c r="K91" s="13">
        <v>1272</v>
      </c>
      <c r="L91" s="15">
        <f t="shared" si="3"/>
        <v>173.69248035914703</v>
      </c>
    </row>
    <row r="92" spans="1:12" x14ac:dyDescent="0.25">
      <c r="A92" s="13">
        <v>1</v>
      </c>
      <c r="B92" s="93" t="str">
        <f t="shared" si="2"/>
        <v>2009Praha 1</v>
      </c>
      <c r="C92" s="13">
        <v>2009</v>
      </c>
      <c r="D92" s="14" t="s">
        <v>2</v>
      </c>
      <c r="E92" s="14" t="s">
        <v>3</v>
      </c>
      <c r="F92" s="28">
        <v>285.18880000000001</v>
      </c>
      <c r="G92" s="13">
        <v>167</v>
      </c>
      <c r="H92" s="88">
        <v>714</v>
      </c>
      <c r="I92" s="13">
        <v>23266</v>
      </c>
      <c r="J92" s="13">
        <v>23419</v>
      </c>
      <c r="K92" s="13">
        <v>5898</v>
      </c>
      <c r="L92" s="15">
        <f t="shared" si="3"/>
        <v>91.92407873948504</v>
      </c>
    </row>
    <row r="93" spans="1:12" x14ac:dyDescent="0.25">
      <c r="A93" s="13">
        <v>2</v>
      </c>
      <c r="B93" s="93" t="str">
        <f t="shared" si="2"/>
        <v>2009Praha 2</v>
      </c>
      <c r="C93" s="13">
        <v>2009</v>
      </c>
      <c r="D93" s="14" t="s">
        <v>4</v>
      </c>
      <c r="E93" s="14" t="s">
        <v>3</v>
      </c>
      <c r="F93" s="28">
        <v>460.99169999999998</v>
      </c>
      <c r="G93" s="13">
        <v>344</v>
      </c>
      <c r="H93" s="88">
        <v>1008</v>
      </c>
      <c r="I93" s="13">
        <v>7556</v>
      </c>
      <c r="J93" s="13">
        <v>6856</v>
      </c>
      <c r="K93" s="13">
        <v>3622</v>
      </c>
      <c r="L93" s="15">
        <f t="shared" si="3"/>
        <v>192.8281796966161</v>
      </c>
    </row>
    <row r="94" spans="1:12" x14ac:dyDescent="0.25">
      <c r="A94" s="13">
        <v>3</v>
      </c>
      <c r="B94" s="93" t="str">
        <f t="shared" si="2"/>
        <v>2009Praha 3</v>
      </c>
      <c r="C94" s="13">
        <v>2009</v>
      </c>
      <c r="D94" s="14" t="s">
        <v>5</v>
      </c>
      <c r="E94" s="14" t="s">
        <v>3</v>
      </c>
      <c r="F94" s="28">
        <v>440.8734</v>
      </c>
      <c r="G94" s="13">
        <v>366</v>
      </c>
      <c r="H94" s="88">
        <v>921</v>
      </c>
      <c r="I94" s="13">
        <v>8704</v>
      </c>
      <c r="J94" s="13">
        <v>8128</v>
      </c>
      <c r="K94" s="13">
        <v>2669</v>
      </c>
      <c r="L94" s="15">
        <f t="shared" si="3"/>
        <v>119.85543799212599</v>
      </c>
    </row>
    <row r="95" spans="1:12" x14ac:dyDescent="0.25">
      <c r="A95" s="13">
        <v>4</v>
      </c>
      <c r="B95" s="93" t="str">
        <f t="shared" si="2"/>
        <v>2009Praha 4</v>
      </c>
      <c r="C95" s="13">
        <v>2009</v>
      </c>
      <c r="D95" s="14" t="s">
        <v>6</v>
      </c>
      <c r="E95" s="14" t="s">
        <v>3</v>
      </c>
      <c r="F95" s="28">
        <v>338.62200000000001</v>
      </c>
      <c r="G95" s="13">
        <v>226</v>
      </c>
      <c r="H95" s="88">
        <v>749</v>
      </c>
      <c r="I95" s="13">
        <v>17320</v>
      </c>
      <c r="J95" s="13">
        <v>17415</v>
      </c>
      <c r="K95" s="13">
        <v>5093</v>
      </c>
      <c r="L95" s="15">
        <f t="shared" si="3"/>
        <v>106.7438989376974</v>
      </c>
    </row>
    <row r="96" spans="1:12" x14ac:dyDescent="0.25">
      <c r="A96" s="13">
        <v>5</v>
      </c>
      <c r="B96" s="93" t="str">
        <f t="shared" si="2"/>
        <v>2009Praha 5</v>
      </c>
      <c r="C96" s="13">
        <v>2009</v>
      </c>
      <c r="D96" s="14" t="s">
        <v>7</v>
      </c>
      <c r="E96" s="14" t="s">
        <v>3</v>
      </c>
      <c r="F96" s="28">
        <v>353.48869999999999</v>
      </c>
      <c r="G96" s="13">
        <v>264</v>
      </c>
      <c r="H96" s="88">
        <v>646.5</v>
      </c>
      <c r="I96" s="13">
        <v>14222</v>
      </c>
      <c r="J96" s="13">
        <v>14568</v>
      </c>
      <c r="K96" s="13">
        <v>4729</v>
      </c>
      <c r="L96" s="15">
        <f t="shared" si="3"/>
        <v>118.48469247666118</v>
      </c>
    </row>
    <row r="97" spans="1:12" x14ac:dyDescent="0.25">
      <c r="A97" s="13">
        <v>6</v>
      </c>
      <c r="B97" s="93" t="str">
        <f t="shared" si="2"/>
        <v>2009Praha 6</v>
      </c>
      <c r="C97" s="13">
        <v>2009</v>
      </c>
      <c r="D97" s="14" t="s">
        <v>8</v>
      </c>
      <c r="E97" s="14" t="s">
        <v>3</v>
      </c>
      <c r="F97" s="28">
        <v>355.1927</v>
      </c>
      <c r="G97" s="13">
        <v>238</v>
      </c>
      <c r="H97" s="88">
        <v>673</v>
      </c>
      <c r="I97" s="13">
        <v>9467</v>
      </c>
      <c r="J97" s="13">
        <v>9337</v>
      </c>
      <c r="K97" s="13">
        <v>3356</v>
      </c>
      <c r="L97" s="15">
        <f t="shared" si="3"/>
        <v>131.19203170183144</v>
      </c>
    </row>
    <row r="98" spans="1:12" x14ac:dyDescent="0.25">
      <c r="A98" s="13">
        <v>7</v>
      </c>
      <c r="B98" s="93" t="str">
        <f t="shared" si="2"/>
        <v>2009Praha 7</v>
      </c>
      <c r="C98" s="13">
        <v>2009</v>
      </c>
      <c r="D98" s="14" t="s">
        <v>9</v>
      </c>
      <c r="E98" s="14" t="s">
        <v>3</v>
      </c>
      <c r="F98" s="28">
        <v>381.23340000000002</v>
      </c>
      <c r="G98" s="13">
        <v>299</v>
      </c>
      <c r="H98" s="88">
        <v>764</v>
      </c>
      <c r="I98" s="13">
        <v>4162</v>
      </c>
      <c r="J98" s="13">
        <v>3807</v>
      </c>
      <c r="K98" s="13">
        <v>1953</v>
      </c>
      <c r="L98" s="15">
        <f t="shared" si="3"/>
        <v>187.24586288416074</v>
      </c>
    </row>
    <row r="99" spans="1:12" x14ac:dyDescent="0.25">
      <c r="A99" s="13">
        <v>8</v>
      </c>
      <c r="B99" s="93" t="str">
        <f t="shared" si="2"/>
        <v>2009Praha 8</v>
      </c>
      <c r="C99" s="13">
        <v>2009</v>
      </c>
      <c r="D99" s="14" t="s">
        <v>10</v>
      </c>
      <c r="E99" s="14" t="s">
        <v>3</v>
      </c>
      <c r="F99" s="28">
        <v>346.76600000000002</v>
      </c>
      <c r="G99" s="13">
        <v>251</v>
      </c>
      <c r="H99" s="88">
        <v>703</v>
      </c>
      <c r="I99" s="13">
        <v>7171</v>
      </c>
      <c r="J99" s="13">
        <v>7539</v>
      </c>
      <c r="K99" s="13">
        <v>2644</v>
      </c>
      <c r="L99" s="15">
        <f t="shared" si="3"/>
        <v>128.0090197638944</v>
      </c>
    </row>
    <row r="100" spans="1:12" x14ac:dyDescent="0.25">
      <c r="A100" s="13">
        <v>9</v>
      </c>
      <c r="B100" s="93" t="str">
        <f t="shared" si="2"/>
        <v>2009Praha 9</v>
      </c>
      <c r="C100" s="13">
        <v>2009</v>
      </c>
      <c r="D100" s="14" t="s">
        <v>11</v>
      </c>
      <c r="E100" s="14" t="s">
        <v>3</v>
      </c>
      <c r="F100" s="28">
        <v>237.5745</v>
      </c>
      <c r="G100" s="13">
        <v>152</v>
      </c>
      <c r="H100" s="88">
        <v>545</v>
      </c>
      <c r="I100" s="13">
        <v>8535</v>
      </c>
      <c r="J100" s="13">
        <v>7780</v>
      </c>
      <c r="K100" s="13">
        <v>3064</v>
      </c>
      <c r="L100" s="15">
        <f t="shared" si="3"/>
        <v>143.74807197943443</v>
      </c>
    </row>
    <row r="101" spans="1:12" x14ac:dyDescent="0.25">
      <c r="A101" s="13">
        <v>10</v>
      </c>
      <c r="B101" s="93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28">
        <v>266.22160000000002</v>
      </c>
      <c r="G101" s="13">
        <v>178</v>
      </c>
      <c r="H101" s="88">
        <v>536</v>
      </c>
      <c r="I101" s="13">
        <v>9891</v>
      </c>
      <c r="J101" s="13">
        <v>10036</v>
      </c>
      <c r="K101" s="13">
        <v>3263</v>
      </c>
      <c r="L101" s="15">
        <f t="shared" si="3"/>
        <v>118.67227979274611</v>
      </c>
    </row>
    <row r="102" spans="1:12" x14ac:dyDescent="0.25">
      <c r="A102" s="13">
        <v>11</v>
      </c>
      <c r="B102" s="93" t="str">
        <f t="shared" si="2"/>
        <v>2009Beroun</v>
      </c>
      <c r="C102" s="13">
        <v>2009</v>
      </c>
      <c r="D102" s="14" t="s">
        <v>13</v>
      </c>
      <c r="E102" s="14" t="s">
        <v>14</v>
      </c>
      <c r="F102" s="28">
        <v>516.16520000000003</v>
      </c>
      <c r="G102" s="13">
        <v>407</v>
      </c>
      <c r="H102" s="88">
        <v>1001</v>
      </c>
      <c r="I102" s="13">
        <v>3224</v>
      </c>
      <c r="J102" s="13">
        <v>3019</v>
      </c>
      <c r="K102" s="13">
        <v>838</v>
      </c>
      <c r="L102" s="15">
        <f t="shared" si="3"/>
        <v>101.31500496853262</v>
      </c>
    </row>
    <row r="103" spans="1:12" x14ac:dyDescent="0.25">
      <c r="A103" s="13">
        <v>12</v>
      </c>
      <c r="B103" s="93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28">
        <v>319.25130000000001</v>
      </c>
      <c r="G103" s="13">
        <v>188</v>
      </c>
      <c r="H103" s="88">
        <v>506</v>
      </c>
      <c r="I103" s="13">
        <v>3560</v>
      </c>
      <c r="J103" s="13">
        <v>3960</v>
      </c>
      <c r="K103" s="13">
        <v>1123</v>
      </c>
      <c r="L103" s="15">
        <f t="shared" si="3"/>
        <v>103.50883838383839</v>
      </c>
    </row>
    <row r="104" spans="1:12" x14ac:dyDescent="0.25">
      <c r="A104" s="13">
        <v>13</v>
      </c>
      <c r="B104" s="93" t="str">
        <f t="shared" si="2"/>
        <v>2009Kladno</v>
      </c>
      <c r="C104" s="13">
        <v>2009</v>
      </c>
      <c r="D104" s="14" t="s">
        <v>16</v>
      </c>
      <c r="E104" s="14" t="s">
        <v>14</v>
      </c>
      <c r="F104" s="28">
        <v>269.51459999999997</v>
      </c>
      <c r="G104" s="13">
        <v>198.5</v>
      </c>
      <c r="H104" s="88">
        <v>563</v>
      </c>
      <c r="I104" s="13">
        <v>6874</v>
      </c>
      <c r="J104" s="13">
        <v>6509</v>
      </c>
      <c r="K104" s="13">
        <v>1667</v>
      </c>
      <c r="L104" s="15">
        <f t="shared" si="3"/>
        <v>93.479029036718401</v>
      </c>
    </row>
    <row r="105" spans="1:12" x14ac:dyDescent="0.25">
      <c r="A105" s="13">
        <v>14</v>
      </c>
      <c r="B105" s="93" t="str">
        <f t="shared" si="2"/>
        <v>2009Kolín</v>
      </c>
      <c r="C105" s="13">
        <v>2009</v>
      </c>
      <c r="D105" s="14" t="s">
        <v>17</v>
      </c>
      <c r="E105" s="14" t="s">
        <v>14</v>
      </c>
      <c r="F105" s="28">
        <v>179.48050000000001</v>
      </c>
      <c r="G105" s="13">
        <v>108</v>
      </c>
      <c r="H105" s="88">
        <v>365</v>
      </c>
      <c r="I105" s="13">
        <v>4623</v>
      </c>
      <c r="J105" s="13">
        <v>4301</v>
      </c>
      <c r="K105" s="13">
        <v>1061</v>
      </c>
      <c r="L105" s="15">
        <f t="shared" si="3"/>
        <v>90.040688212043719</v>
      </c>
    </row>
    <row r="106" spans="1:12" x14ac:dyDescent="0.25">
      <c r="A106" s="13">
        <v>15</v>
      </c>
      <c r="B106" s="93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28">
        <v>248.11170000000001</v>
      </c>
      <c r="G106" s="13">
        <v>153</v>
      </c>
      <c r="H106" s="88">
        <v>583</v>
      </c>
      <c r="I106" s="13">
        <v>2639</v>
      </c>
      <c r="J106" s="13">
        <v>2682</v>
      </c>
      <c r="K106" s="13">
        <v>498</v>
      </c>
      <c r="L106" s="15">
        <f t="shared" si="3"/>
        <v>67.774049217002243</v>
      </c>
    </row>
    <row r="107" spans="1:12" x14ac:dyDescent="0.25">
      <c r="A107" s="13">
        <v>16</v>
      </c>
      <c r="B107" s="93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28">
        <v>329.12430000000001</v>
      </c>
      <c r="G107" s="13">
        <v>274</v>
      </c>
      <c r="H107" s="88">
        <v>630</v>
      </c>
      <c r="I107" s="13">
        <v>4845</v>
      </c>
      <c r="J107" s="13">
        <v>4914</v>
      </c>
      <c r="K107" s="13">
        <v>1206</v>
      </c>
      <c r="L107" s="15">
        <f t="shared" si="3"/>
        <v>89.57875457875457</v>
      </c>
    </row>
    <row r="108" spans="1:12" x14ac:dyDescent="0.25">
      <c r="A108" s="13">
        <v>17</v>
      </c>
      <c r="B108" s="93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28">
        <v>167.29089999999999</v>
      </c>
      <c r="G108" s="13">
        <v>125</v>
      </c>
      <c r="H108" s="88">
        <v>319</v>
      </c>
      <c r="I108" s="13">
        <v>4826</v>
      </c>
      <c r="J108" s="13">
        <v>4736</v>
      </c>
      <c r="K108" s="13">
        <v>654</v>
      </c>
      <c r="L108" s="15">
        <f t="shared" si="3"/>
        <v>50.403293918918926</v>
      </c>
    </row>
    <row r="109" spans="1:12" x14ac:dyDescent="0.25">
      <c r="A109" s="13">
        <v>18</v>
      </c>
      <c r="B109" s="93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28">
        <v>315.71420000000001</v>
      </c>
      <c r="G109" s="13">
        <v>194</v>
      </c>
      <c r="H109" s="88">
        <v>616</v>
      </c>
      <c r="I109" s="13">
        <v>3387</v>
      </c>
      <c r="J109" s="13">
        <v>3451</v>
      </c>
      <c r="K109" s="13">
        <v>550</v>
      </c>
      <c r="L109" s="15">
        <f t="shared" si="3"/>
        <v>58.171544479860906</v>
      </c>
    </row>
    <row r="110" spans="1:12" x14ac:dyDescent="0.25">
      <c r="A110" s="13">
        <v>19</v>
      </c>
      <c r="B110" s="93" t="str">
        <f t="shared" si="2"/>
        <v>2009Praha-Východ</v>
      </c>
      <c r="C110" s="13">
        <v>2009</v>
      </c>
      <c r="D110" s="14" t="s">
        <v>133</v>
      </c>
      <c r="E110" s="14" t="s">
        <v>14</v>
      </c>
      <c r="F110" s="28">
        <v>325.024</v>
      </c>
      <c r="G110" s="13">
        <v>240</v>
      </c>
      <c r="H110" s="88">
        <v>666</v>
      </c>
      <c r="I110" s="13">
        <v>6444</v>
      </c>
      <c r="J110" s="13">
        <v>6238</v>
      </c>
      <c r="K110" s="13">
        <v>1545</v>
      </c>
      <c r="L110" s="15">
        <f t="shared" si="3"/>
        <v>90.401571016351397</v>
      </c>
    </row>
    <row r="111" spans="1:12" x14ac:dyDescent="0.25">
      <c r="A111" s="13">
        <v>20</v>
      </c>
      <c r="B111" s="93" t="str">
        <f t="shared" si="2"/>
        <v>2009Praha-Západ</v>
      </c>
      <c r="C111" s="13">
        <v>2009</v>
      </c>
      <c r="D111" s="14" t="s">
        <v>134</v>
      </c>
      <c r="E111" s="14" t="s">
        <v>14</v>
      </c>
      <c r="F111" s="28">
        <v>296.19110000000001</v>
      </c>
      <c r="G111" s="13">
        <v>114</v>
      </c>
      <c r="H111" s="88">
        <v>844</v>
      </c>
      <c r="I111" s="13">
        <v>7937</v>
      </c>
      <c r="J111" s="13">
        <v>7416</v>
      </c>
      <c r="K111" s="13">
        <v>1501</v>
      </c>
      <c r="L111" s="15">
        <f t="shared" si="3"/>
        <v>73.876078748651565</v>
      </c>
    </row>
    <row r="112" spans="1:12" x14ac:dyDescent="0.25">
      <c r="A112" s="13">
        <v>21</v>
      </c>
      <c r="B112" s="93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28">
        <v>188.4289</v>
      </c>
      <c r="G112" s="13">
        <v>153</v>
      </c>
      <c r="H112" s="88">
        <v>348</v>
      </c>
      <c r="I112" s="13">
        <v>4309</v>
      </c>
      <c r="J112" s="13">
        <v>4293</v>
      </c>
      <c r="K112" s="13">
        <v>660</v>
      </c>
      <c r="L112" s="15">
        <f t="shared" si="3"/>
        <v>56.114605171208943</v>
      </c>
    </row>
    <row r="113" spans="1:12" x14ac:dyDescent="0.25">
      <c r="A113" s="13">
        <v>22</v>
      </c>
      <c r="B113" s="93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28">
        <v>206.33629999999999</v>
      </c>
      <c r="G113" s="13">
        <v>132</v>
      </c>
      <c r="H113" s="88">
        <v>392</v>
      </c>
      <c r="I113" s="13">
        <v>2190</v>
      </c>
      <c r="J113" s="13">
        <v>2236</v>
      </c>
      <c r="K113" s="13">
        <v>349</v>
      </c>
      <c r="L113" s="15">
        <f t="shared" si="3"/>
        <v>56.970035778175308</v>
      </c>
    </row>
    <row r="114" spans="1:12" x14ac:dyDescent="0.25">
      <c r="A114" s="13">
        <v>23</v>
      </c>
      <c r="B114" s="93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28">
        <v>140.69550000000001</v>
      </c>
      <c r="G114" s="13">
        <v>119</v>
      </c>
      <c r="H114" s="88">
        <v>189</v>
      </c>
      <c r="I114" s="13">
        <v>17974</v>
      </c>
      <c r="J114" s="13">
        <v>18654</v>
      </c>
      <c r="K114" s="13">
        <v>1512</v>
      </c>
      <c r="L114" s="15">
        <f t="shared" si="3"/>
        <v>29.58507558700547</v>
      </c>
    </row>
    <row r="115" spans="1:12" x14ac:dyDescent="0.25">
      <c r="A115" s="13">
        <v>24</v>
      </c>
      <c r="B115" s="93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28">
        <v>133.69880000000001</v>
      </c>
      <c r="G115" s="13">
        <v>114</v>
      </c>
      <c r="H115" s="88">
        <v>241</v>
      </c>
      <c r="I115" s="13">
        <v>3815</v>
      </c>
      <c r="J115" s="13">
        <v>3778</v>
      </c>
      <c r="K115" s="13">
        <v>400</v>
      </c>
      <c r="L115" s="15">
        <f t="shared" si="3"/>
        <v>38.644785600847008</v>
      </c>
    </row>
    <row r="116" spans="1:12" x14ac:dyDescent="0.25">
      <c r="A116" s="13">
        <v>25</v>
      </c>
      <c r="B116" s="93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28">
        <v>183.83600000000001</v>
      </c>
      <c r="G116" s="13">
        <v>119</v>
      </c>
      <c r="H116" s="88">
        <v>388</v>
      </c>
      <c r="I116" s="13">
        <v>3407</v>
      </c>
      <c r="J116" s="13">
        <v>3330</v>
      </c>
      <c r="K116" s="13">
        <v>380</v>
      </c>
      <c r="L116" s="15">
        <f t="shared" si="3"/>
        <v>41.651651651651648</v>
      </c>
    </row>
    <row r="117" spans="1:12" x14ac:dyDescent="0.25">
      <c r="A117" s="13">
        <v>26</v>
      </c>
      <c r="B117" s="93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28">
        <v>142.6292</v>
      </c>
      <c r="G117" s="13">
        <v>90</v>
      </c>
      <c r="H117" s="88">
        <v>275</v>
      </c>
      <c r="I117" s="13">
        <v>2171</v>
      </c>
      <c r="J117" s="13">
        <v>2121</v>
      </c>
      <c r="K117" s="13">
        <v>242</v>
      </c>
      <c r="L117" s="15">
        <f t="shared" si="3"/>
        <v>41.645450259311644</v>
      </c>
    </row>
    <row r="118" spans="1:12" x14ac:dyDescent="0.25">
      <c r="A118" s="13">
        <v>27</v>
      </c>
      <c r="B118" s="93" t="str">
        <f t="shared" si="2"/>
        <v>2009Písek</v>
      </c>
      <c r="C118" s="13">
        <v>2009</v>
      </c>
      <c r="D118" s="14" t="s">
        <v>29</v>
      </c>
      <c r="E118" s="14" t="s">
        <v>25</v>
      </c>
      <c r="F118" s="28">
        <v>236.0239</v>
      </c>
      <c r="G118" s="13">
        <v>166</v>
      </c>
      <c r="H118" s="88">
        <v>489</v>
      </c>
      <c r="I118" s="13">
        <v>3088</v>
      </c>
      <c r="J118" s="13">
        <v>3140</v>
      </c>
      <c r="K118" s="13">
        <v>360</v>
      </c>
      <c r="L118" s="15">
        <f t="shared" si="3"/>
        <v>41.847133757961785</v>
      </c>
    </row>
    <row r="119" spans="1:12" x14ac:dyDescent="0.25">
      <c r="A119" s="13">
        <v>28</v>
      </c>
      <c r="B119" s="93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28">
        <v>160.2654</v>
      </c>
      <c r="G119" s="13">
        <v>116</v>
      </c>
      <c r="H119" s="88">
        <v>254</v>
      </c>
      <c r="I119" s="13">
        <v>2631</v>
      </c>
      <c r="J119" s="13">
        <v>2621</v>
      </c>
      <c r="K119" s="13">
        <v>271</v>
      </c>
      <c r="L119" s="15">
        <f t="shared" si="3"/>
        <v>37.739412438000763</v>
      </c>
    </row>
    <row r="120" spans="1:12" x14ac:dyDescent="0.25">
      <c r="A120" s="13">
        <v>29</v>
      </c>
      <c r="B120" s="93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28">
        <v>183.23840000000001</v>
      </c>
      <c r="G120" s="13">
        <v>95</v>
      </c>
      <c r="H120" s="88">
        <v>406</v>
      </c>
      <c r="I120" s="13">
        <v>2678</v>
      </c>
      <c r="J120" s="13">
        <v>2577</v>
      </c>
      <c r="K120" s="13">
        <v>362</v>
      </c>
      <c r="L120" s="15">
        <f t="shared" si="3"/>
        <v>51.272797826930535</v>
      </c>
    </row>
    <row r="121" spans="1:12" x14ac:dyDescent="0.25">
      <c r="A121" s="13">
        <v>30</v>
      </c>
      <c r="B121" s="93" t="str">
        <f t="shared" si="2"/>
        <v>2009Tábor</v>
      </c>
      <c r="C121" s="13">
        <v>2009</v>
      </c>
      <c r="D121" s="14" t="s">
        <v>32</v>
      </c>
      <c r="E121" s="14" t="s">
        <v>25</v>
      </c>
      <c r="F121" s="28">
        <v>154.01509999999999</v>
      </c>
      <c r="G121" s="13">
        <v>105</v>
      </c>
      <c r="H121" s="88">
        <v>315</v>
      </c>
      <c r="I121" s="13">
        <v>5134</v>
      </c>
      <c r="J121" s="13">
        <v>4724</v>
      </c>
      <c r="K121" s="13">
        <v>1006</v>
      </c>
      <c r="L121" s="15">
        <f t="shared" si="3"/>
        <v>77.728619813717188</v>
      </c>
    </row>
    <row r="122" spans="1:12" x14ac:dyDescent="0.25">
      <c r="A122" s="13">
        <v>31</v>
      </c>
      <c r="B122" s="93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28">
        <v>163.2296</v>
      </c>
      <c r="G122" s="13">
        <v>117.5</v>
      </c>
      <c r="H122" s="88">
        <v>337</v>
      </c>
      <c r="I122" s="13">
        <v>2711</v>
      </c>
      <c r="J122" s="13">
        <v>2572</v>
      </c>
      <c r="K122" s="13">
        <v>428</v>
      </c>
      <c r="L122" s="15">
        <f t="shared" si="3"/>
        <v>60.73872472783826</v>
      </c>
    </row>
    <row r="123" spans="1:12" x14ac:dyDescent="0.25">
      <c r="A123" s="13">
        <v>32</v>
      </c>
      <c r="B123" s="93" t="str">
        <f t="shared" si="2"/>
        <v>2009Cheb</v>
      </c>
      <c r="C123" s="13">
        <v>2009</v>
      </c>
      <c r="D123" s="14" t="s">
        <v>35</v>
      </c>
      <c r="E123" s="14" t="s">
        <v>34</v>
      </c>
      <c r="F123" s="28">
        <v>201.02950000000001</v>
      </c>
      <c r="G123" s="13">
        <v>116</v>
      </c>
      <c r="H123" s="88">
        <v>403</v>
      </c>
      <c r="I123" s="13">
        <v>6515</v>
      </c>
      <c r="J123" s="13">
        <v>6120</v>
      </c>
      <c r="K123" s="13">
        <v>1366</v>
      </c>
      <c r="L123" s="15">
        <f t="shared" si="3"/>
        <v>81.468954248366018</v>
      </c>
    </row>
    <row r="124" spans="1:12" x14ac:dyDescent="0.25">
      <c r="A124" s="13">
        <v>33</v>
      </c>
      <c r="B124" s="93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28">
        <v>220.39410000000001</v>
      </c>
      <c r="G124" s="13">
        <v>130</v>
      </c>
      <c r="H124" s="88">
        <v>492</v>
      </c>
      <c r="I124" s="13">
        <v>7820</v>
      </c>
      <c r="J124" s="13">
        <v>7953</v>
      </c>
      <c r="K124" s="13">
        <v>1358</v>
      </c>
      <c r="L124" s="15">
        <f t="shared" si="3"/>
        <v>62.324908839431657</v>
      </c>
    </row>
    <row r="125" spans="1:12" x14ac:dyDescent="0.25">
      <c r="A125" s="13">
        <v>34</v>
      </c>
      <c r="B125" s="93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28">
        <v>197.5641</v>
      </c>
      <c r="G125" s="13">
        <v>128</v>
      </c>
      <c r="H125" s="88">
        <v>364</v>
      </c>
      <c r="I125" s="13">
        <v>3567</v>
      </c>
      <c r="J125" s="13">
        <v>3461</v>
      </c>
      <c r="K125" s="13">
        <v>673</v>
      </c>
      <c r="L125" s="15">
        <f t="shared" si="3"/>
        <v>70.975151690262933</v>
      </c>
    </row>
    <row r="126" spans="1:12" x14ac:dyDescent="0.25">
      <c r="A126" s="13">
        <v>35</v>
      </c>
      <c r="B126" s="93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28">
        <v>252.09450000000001</v>
      </c>
      <c r="G126" s="13">
        <v>177</v>
      </c>
      <c r="H126" s="88">
        <v>568</v>
      </c>
      <c r="I126" s="13">
        <v>3197</v>
      </c>
      <c r="J126" s="13">
        <v>3059</v>
      </c>
      <c r="K126" s="13">
        <v>547</v>
      </c>
      <c r="L126" s="15">
        <f t="shared" si="3"/>
        <v>65.2680614579928</v>
      </c>
    </row>
    <row r="127" spans="1:12" x14ac:dyDescent="0.25">
      <c r="A127" s="13">
        <v>36</v>
      </c>
      <c r="B127" s="93" t="str">
        <f t="shared" si="2"/>
        <v>2009Plzeň-Město</v>
      </c>
      <c r="C127" s="13">
        <v>2009</v>
      </c>
      <c r="D127" s="14" t="s">
        <v>135</v>
      </c>
      <c r="E127" s="14" t="s">
        <v>34</v>
      </c>
      <c r="F127" s="28">
        <v>230.60910000000001</v>
      </c>
      <c r="G127" s="13">
        <v>175</v>
      </c>
      <c r="H127" s="88">
        <v>430</v>
      </c>
      <c r="I127" s="13">
        <v>14978</v>
      </c>
      <c r="J127" s="13">
        <v>12371</v>
      </c>
      <c r="K127" s="13">
        <v>5132</v>
      </c>
      <c r="L127" s="15">
        <f t="shared" si="3"/>
        <v>151.41702368442324</v>
      </c>
    </row>
    <row r="128" spans="1:12" x14ac:dyDescent="0.25">
      <c r="A128" s="13">
        <v>37</v>
      </c>
      <c r="B128" s="93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28">
        <v>213.2543</v>
      </c>
      <c r="G128" s="13">
        <v>144</v>
      </c>
      <c r="H128" s="88">
        <v>443</v>
      </c>
      <c r="I128" s="13">
        <v>4040</v>
      </c>
      <c r="J128" s="13">
        <v>3846</v>
      </c>
      <c r="K128" s="13">
        <v>785</v>
      </c>
      <c r="L128" s="15">
        <f t="shared" si="3"/>
        <v>74.499479979199165</v>
      </c>
    </row>
    <row r="129" spans="1:12" x14ac:dyDescent="0.25">
      <c r="A129" s="13">
        <v>38</v>
      </c>
      <c r="B129" s="93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28">
        <v>138.39240000000001</v>
      </c>
      <c r="G129" s="13">
        <v>92</v>
      </c>
      <c r="H129" s="88">
        <v>287</v>
      </c>
      <c r="I129" s="13">
        <v>2053</v>
      </c>
      <c r="J129" s="13">
        <v>1987</v>
      </c>
      <c r="K129" s="13">
        <v>345</v>
      </c>
      <c r="L129" s="15">
        <f t="shared" si="3"/>
        <v>63.374433819828887</v>
      </c>
    </row>
    <row r="130" spans="1:12" x14ac:dyDescent="0.25">
      <c r="A130" s="13">
        <v>39</v>
      </c>
      <c r="B130" s="93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28">
        <v>189.94800000000001</v>
      </c>
      <c r="G130" s="13">
        <v>150</v>
      </c>
      <c r="H130" s="88">
        <v>335</v>
      </c>
      <c r="I130" s="13">
        <v>6384</v>
      </c>
      <c r="J130" s="13">
        <v>6184</v>
      </c>
      <c r="K130" s="13">
        <v>978</v>
      </c>
      <c r="L130" s="15">
        <f t="shared" si="3"/>
        <v>57.724773609314362</v>
      </c>
    </row>
    <row r="131" spans="1:12" x14ac:dyDescent="0.25">
      <c r="A131" s="13">
        <v>40</v>
      </c>
      <c r="B131" s="93" t="str">
        <f t="shared" si="2"/>
        <v>2009Tachov</v>
      </c>
      <c r="C131" s="13">
        <v>2009</v>
      </c>
      <c r="D131" s="14" t="s">
        <v>42</v>
      </c>
      <c r="E131" s="14" t="s">
        <v>34</v>
      </c>
      <c r="F131" s="28">
        <v>237.40090000000001</v>
      </c>
      <c r="G131" s="13">
        <v>139.5</v>
      </c>
      <c r="H131" s="88">
        <v>554</v>
      </c>
      <c r="I131" s="13">
        <v>3229</v>
      </c>
      <c r="J131" s="13">
        <v>3046</v>
      </c>
      <c r="K131" s="13">
        <v>688</v>
      </c>
      <c r="L131" s="15">
        <f t="shared" si="3"/>
        <v>82.442547603414312</v>
      </c>
    </row>
    <row r="132" spans="1:12" x14ac:dyDescent="0.25">
      <c r="A132" s="13">
        <v>41</v>
      </c>
      <c r="B132" s="93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28">
        <v>294.49529999999999</v>
      </c>
      <c r="G132" s="13">
        <v>183</v>
      </c>
      <c r="H132" s="88">
        <v>564</v>
      </c>
      <c r="I132" s="13">
        <v>6126</v>
      </c>
      <c r="J132" s="13">
        <v>5918</v>
      </c>
      <c r="K132" s="13">
        <v>1420</v>
      </c>
      <c r="L132" s="15">
        <f t="shared" si="3"/>
        <v>87.580263602568436</v>
      </c>
    </row>
    <row r="133" spans="1:12" x14ac:dyDescent="0.25">
      <c r="A133" s="13">
        <v>42</v>
      </c>
      <c r="B133" s="93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28">
        <v>521.26769999999999</v>
      </c>
      <c r="G133" s="13">
        <v>418</v>
      </c>
      <c r="H133" s="88">
        <v>941</v>
      </c>
      <c r="I133" s="13">
        <v>8192</v>
      </c>
      <c r="J133" s="13">
        <v>8127</v>
      </c>
      <c r="K133" s="13">
        <v>3057</v>
      </c>
      <c r="L133" s="15">
        <f t="shared" si="3"/>
        <v>137.29605020302697</v>
      </c>
    </row>
    <row r="134" spans="1:12" x14ac:dyDescent="0.25">
      <c r="A134" s="13">
        <v>43</v>
      </c>
      <c r="B134" s="93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28">
        <v>1178.027</v>
      </c>
      <c r="G134" s="13">
        <v>1074</v>
      </c>
      <c r="H134" s="88">
        <v>2176</v>
      </c>
      <c r="I134" s="13">
        <v>7684</v>
      </c>
      <c r="J134" s="13">
        <v>9009</v>
      </c>
      <c r="K134" s="13">
        <v>7559</v>
      </c>
      <c r="L134" s="15">
        <f t="shared" si="3"/>
        <v>306.25319125319129</v>
      </c>
    </row>
    <row r="135" spans="1:12" x14ac:dyDescent="0.25">
      <c r="A135" s="13">
        <v>44</v>
      </c>
      <c r="B135" s="93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28">
        <v>342.31810000000002</v>
      </c>
      <c r="G135" s="13">
        <v>133</v>
      </c>
      <c r="H135" s="88">
        <v>835</v>
      </c>
      <c r="I135" s="13">
        <v>4631</v>
      </c>
      <c r="J135" s="13">
        <v>4586</v>
      </c>
      <c r="K135" s="13">
        <v>2129</v>
      </c>
      <c r="L135" s="15">
        <f t="shared" ref="L135:L198" si="5">K135/J135*365</f>
        <v>169.44723070213695</v>
      </c>
    </row>
    <row r="136" spans="1:12" x14ac:dyDescent="0.25">
      <c r="A136" s="13">
        <v>45</v>
      </c>
      <c r="B136" s="93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28">
        <v>590.94479999999999</v>
      </c>
      <c r="G136" s="13">
        <v>473</v>
      </c>
      <c r="H136" s="88">
        <v>1159</v>
      </c>
      <c r="I136" s="13">
        <v>10830</v>
      </c>
      <c r="J136" s="13">
        <v>11673</v>
      </c>
      <c r="K136" s="13">
        <v>5465</v>
      </c>
      <c r="L136" s="15">
        <f t="shared" si="5"/>
        <v>170.88366315428769</v>
      </c>
    </row>
    <row r="137" spans="1:12" x14ac:dyDescent="0.25">
      <c r="A137" s="13">
        <v>46</v>
      </c>
      <c r="B137" s="93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28">
        <v>414.87869999999998</v>
      </c>
      <c r="G137" s="13">
        <v>323.5</v>
      </c>
      <c r="H137" s="88">
        <v>728</v>
      </c>
      <c r="I137" s="13">
        <v>5769</v>
      </c>
      <c r="J137" s="13">
        <v>5350</v>
      </c>
      <c r="K137" s="13">
        <v>1928</v>
      </c>
      <c r="L137" s="15">
        <f t="shared" si="5"/>
        <v>131.53644859813085</v>
      </c>
    </row>
    <row r="138" spans="1:12" x14ac:dyDescent="0.25">
      <c r="A138" s="13">
        <v>47</v>
      </c>
      <c r="B138" s="93" t="str">
        <f t="shared" si="4"/>
        <v>2009Louny</v>
      </c>
      <c r="C138" s="13">
        <v>2009</v>
      </c>
      <c r="D138" s="14" t="s">
        <v>50</v>
      </c>
      <c r="E138" s="14" t="s">
        <v>44</v>
      </c>
      <c r="F138" s="28">
        <v>573.90499999999997</v>
      </c>
      <c r="G138" s="13">
        <v>454</v>
      </c>
      <c r="H138" s="88">
        <v>1035</v>
      </c>
      <c r="I138" s="13">
        <v>4488</v>
      </c>
      <c r="J138" s="13">
        <v>3988</v>
      </c>
      <c r="K138" s="13">
        <v>2295</v>
      </c>
      <c r="L138" s="15">
        <f t="shared" si="5"/>
        <v>210.04889669007019</v>
      </c>
    </row>
    <row r="139" spans="1:12" x14ac:dyDescent="0.25">
      <c r="A139" s="13">
        <v>48</v>
      </c>
      <c r="B139" s="93" t="str">
        <f t="shared" si="4"/>
        <v>2009Most</v>
      </c>
      <c r="C139" s="13">
        <v>2009</v>
      </c>
      <c r="D139" s="14" t="s">
        <v>51</v>
      </c>
      <c r="E139" s="14" t="s">
        <v>44</v>
      </c>
      <c r="F139" s="28">
        <v>604.94690000000003</v>
      </c>
      <c r="G139" s="13">
        <v>620</v>
      </c>
      <c r="H139" s="88">
        <v>1089</v>
      </c>
      <c r="I139" s="13">
        <v>19298</v>
      </c>
      <c r="J139" s="13">
        <v>14843</v>
      </c>
      <c r="K139" s="13">
        <v>8749</v>
      </c>
      <c r="L139" s="15">
        <f t="shared" si="5"/>
        <v>215.14417570571987</v>
      </c>
    </row>
    <row r="140" spans="1:12" x14ac:dyDescent="0.25">
      <c r="A140" s="13">
        <v>49</v>
      </c>
      <c r="B140" s="93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28">
        <v>445.47120000000001</v>
      </c>
      <c r="G140" s="13">
        <v>284</v>
      </c>
      <c r="H140" s="88">
        <v>898</v>
      </c>
      <c r="I140" s="13">
        <v>9066</v>
      </c>
      <c r="J140" s="13">
        <v>8056</v>
      </c>
      <c r="K140" s="13">
        <v>2923</v>
      </c>
      <c r="L140" s="15">
        <f t="shared" si="5"/>
        <v>132.4348311817279</v>
      </c>
    </row>
    <row r="141" spans="1:12" x14ac:dyDescent="0.25">
      <c r="A141" s="13">
        <v>50</v>
      </c>
      <c r="B141" s="93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28">
        <v>555.91189999999995</v>
      </c>
      <c r="G141" s="13">
        <v>455</v>
      </c>
      <c r="H141" s="88">
        <v>932</v>
      </c>
      <c r="I141" s="13">
        <v>16262</v>
      </c>
      <c r="J141" s="13">
        <v>13305</v>
      </c>
      <c r="K141" s="13">
        <v>6767</v>
      </c>
      <c r="L141" s="15">
        <f t="shared" si="5"/>
        <v>185.64111236377303</v>
      </c>
    </row>
    <row r="142" spans="1:12" x14ac:dyDescent="0.25">
      <c r="A142" s="13">
        <v>51</v>
      </c>
      <c r="B142" s="93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28">
        <v>211.13740000000001</v>
      </c>
      <c r="G142" s="13">
        <v>165</v>
      </c>
      <c r="H142" s="88">
        <v>392</v>
      </c>
      <c r="I142" s="13">
        <v>2615</v>
      </c>
      <c r="J142" s="13">
        <v>2612</v>
      </c>
      <c r="K142" s="13">
        <v>406</v>
      </c>
      <c r="L142" s="15">
        <f t="shared" si="5"/>
        <v>56.734303215926495</v>
      </c>
    </row>
    <row r="143" spans="1:12" x14ac:dyDescent="0.25">
      <c r="A143" s="13">
        <v>52</v>
      </c>
      <c r="B143" s="93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28">
        <v>381.55630000000002</v>
      </c>
      <c r="G143" s="13">
        <v>246</v>
      </c>
      <c r="H143" s="88">
        <v>732</v>
      </c>
      <c r="I143" s="13">
        <v>7173</v>
      </c>
      <c r="J143" s="13">
        <v>7237</v>
      </c>
      <c r="K143" s="13">
        <v>1627</v>
      </c>
      <c r="L143" s="15">
        <f t="shared" si="5"/>
        <v>82.058173276219421</v>
      </c>
    </row>
    <row r="144" spans="1:12" x14ac:dyDescent="0.25">
      <c r="A144" s="13">
        <v>53</v>
      </c>
      <c r="B144" s="93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28">
        <v>352.70139999999998</v>
      </c>
      <c r="G144" s="13">
        <v>175</v>
      </c>
      <c r="H144" s="88">
        <v>842</v>
      </c>
      <c r="I144" s="13">
        <v>3224</v>
      </c>
      <c r="J144" s="13">
        <v>2884</v>
      </c>
      <c r="K144" s="13">
        <v>1064</v>
      </c>
      <c r="L144" s="15">
        <f t="shared" si="5"/>
        <v>134.66019417475729</v>
      </c>
    </row>
    <row r="145" spans="1:12" x14ac:dyDescent="0.25">
      <c r="A145" s="13">
        <v>54</v>
      </c>
      <c r="B145" s="93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28">
        <v>133.16329999999999</v>
      </c>
      <c r="G145" s="13">
        <v>39</v>
      </c>
      <c r="H145" s="88">
        <v>298</v>
      </c>
      <c r="I145" s="13">
        <v>2701</v>
      </c>
      <c r="J145" s="13">
        <v>2598</v>
      </c>
      <c r="K145" s="13">
        <v>534</v>
      </c>
      <c r="L145" s="15">
        <f t="shared" si="5"/>
        <v>75.023094688221704</v>
      </c>
    </row>
    <row r="146" spans="1:12" x14ac:dyDescent="0.25">
      <c r="A146" s="13">
        <v>55</v>
      </c>
      <c r="B146" s="93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28">
        <v>163.15700000000001</v>
      </c>
      <c r="G146" s="13">
        <v>104</v>
      </c>
      <c r="H146" s="88">
        <v>316</v>
      </c>
      <c r="I146" s="13">
        <v>3715</v>
      </c>
      <c r="J146" s="13">
        <v>3651</v>
      </c>
      <c r="K146" s="13">
        <v>388</v>
      </c>
      <c r="L146" s="15">
        <f t="shared" si="5"/>
        <v>38.789372774582304</v>
      </c>
    </row>
    <row r="147" spans="1:12" x14ac:dyDescent="0.25">
      <c r="A147" s="13">
        <v>56</v>
      </c>
      <c r="B147" s="93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28">
        <v>236.65819999999999</v>
      </c>
      <c r="G147" s="13">
        <v>151</v>
      </c>
      <c r="H147" s="88">
        <v>515</v>
      </c>
      <c r="I147" s="13">
        <v>8116</v>
      </c>
      <c r="J147" s="13">
        <v>7702</v>
      </c>
      <c r="K147" s="13">
        <v>1913</v>
      </c>
      <c r="L147" s="15">
        <f t="shared" si="5"/>
        <v>90.657621397039733</v>
      </c>
    </row>
    <row r="148" spans="1:12" x14ac:dyDescent="0.25">
      <c r="A148" s="13">
        <v>57</v>
      </c>
      <c r="B148" s="93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28">
        <v>394.31610000000001</v>
      </c>
      <c r="G148" s="13">
        <v>239</v>
      </c>
      <c r="H148" s="88">
        <v>882</v>
      </c>
      <c r="I148" s="13">
        <v>2415</v>
      </c>
      <c r="J148" s="13">
        <v>2551</v>
      </c>
      <c r="K148" s="13">
        <v>545</v>
      </c>
      <c r="L148" s="15">
        <f t="shared" si="5"/>
        <v>77.97922383379067</v>
      </c>
    </row>
    <row r="149" spans="1:12" x14ac:dyDescent="0.25">
      <c r="A149" s="13">
        <v>58</v>
      </c>
      <c r="B149" s="93" t="str">
        <f t="shared" si="4"/>
        <v>2009Semily</v>
      </c>
      <c r="C149" s="13">
        <v>2009</v>
      </c>
      <c r="D149" s="14" t="s">
        <v>62</v>
      </c>
      <c r="E149" s="14" t="s">
        <v>55</v>
      </c>
      <c r="F149" s="28">
        <v>375.0883</v>
      </c>
      <c r="G149" s="13">
        <v>221.5</v>
      </c>
      <c r="H149" s="88">
        <v>760</v>
      </c>
      <c r="I149" s="13">
        <v>2316</v>
      </c>
      <c r="J149" s="13">
        <v>2141</v>
      </c>
      <c r="K149" s="13">
        <v>728</v>
      </c>
      <c r="L149" s="15">
        <f t="shared" si="5"/>
        <v>124.11022886501634</v>
      </c>
    </row>
    <row r="150" spans="1:12" x14ac:dyDescent="0.25">
      <c r="A150" s="13">
        <v>59</v>
      </c>
      <c r="B150" s="93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28">
        <v>112.8229</v>
      </c>
      <c r="G150" s="13">
        <v>51</v>
      </c>
      <c r="H150" s="88">
        <v>251.5</v>
      </c>
      <c r="I150" s="13">
        <v>3157</v>
      </c>
      <c r="J150" s="13">
        <v>3049</v>
      </c>
      <c r="K150" s="13">
        <v>482</v>
      </c>
      <c r="L150" s="15">
        <f t="shared" si="5"/>
        <v>57.700885536241394</v>
      </c>
    </row>
    <row r="151" spans="1:12" x14ac:dyDescent="0.25">
      <c r="A151" s="13">
        <v>60</v>
      </c>
      <c r="B151" s="93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28">
        <v>295.22680000000003</v>
      </c>
      <c r="G151" s="13">
        <v>165.5</v>
      </c>
      <c r="H151" s="88">
        <v>602</v>
      </c>
      <c r="I151" s="13">
        <v>4667</v>
      </c>
      <c r="J151" s="13">
        <v>4687</v>
      </c>
      <c r="K151" s="13">
        <v>870</v>
      </c>
      <c r="L151" s="15">
        <f t="shared" si="5"/>
        <v>67.751226797525064</v>
      </c>
    </row>
    <row r="152" spans="1:12" x14ac:dyDescent="0.25">
      <c r="A152" s="13">
        <v>61</v>
      </c>
      <c r="B152" s="93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28">
        <v>179.3126</v>
      </c>
      <c r="G152" s="13">
        <v>120</v>
      </c>
      <c r="H152" s="88">
        <v>391</v>
      </c>
      <c r="I152" s="13">
        <v>4288</v>
      </c>
      <c r="J152" s="13">
        <v>4036</v>
      </c>
      <c r="K152" s="13">
        <v>751</v>
      </c>
      <c r="L152" s="15">
        <f t="shared" si="5"/>
        <v>67.91749256689792</v>
      </c>
    </row>
    <row r="153" spans="1:12" x14ac:dyDescent="0.25">
      <c r="A153" s="13">
        <v>62</v>
      </c>
      <c r="B153" s="93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28">
        <v>449.1277</v>
      </c>
      <c r="G153" s="13">
        <v>311</v>
      </c>
      <c r="H153" s="88">
        <v>832</v>
      </c>
      <c r="I153" s="13">
        <v>3468</v>
      </c>
      <c r="J153" s="13">
        <v>3604</v>
      </c>
      <c r="K153" s="13">
        <v>982</v>
      </c>
      <c r="L153" s="15">
        <f t="shared" si="5"/>
        <v>99.453385127635954</v>
      </c>
    </row>
    <row r="154" spans="1:12" x14ac:dyDescent="0.25">
      <c r="A154" s="13">
        <v>63</v>
      </c>
      <c r="B154" s="93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28">
        <v>637.49040000000002</v>
      </c>
      <c r="G154" s="13">
        <v>497</v>
      </c>
      <c r="H154" s="88">
        <v>1140</v>
      </c>
      <c r="I154" s="13">
        <v>29945</v>
      </c>
      <c r="J154" s="13">
        <v>25619</v>
      </c>
      <c r="K154" s="13">
        <v>16338</v>
      </c>
      <c r="L154" s="15">
        <f t="shared" si="5"/>
        <v>232.77138061594911</v>
      </c>
    </row>
    <row r="155" spans="1:12" x14ac:dyDescent="0.25">
      <c r="A155" s="13">
        <v>64</v>
      </c>
      <c r="B155" s="93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28">
        <v>305.00700000000001</v>
      </c>
      <c r="G155" s="13">
        <v>196</v>
      </c>
      <c r="H155" s="88">
        <v>617</v>
      </c>
      <c r="I155" s="13">
        <v>6141</v>
      </c>
      <c r="J155" s="13">
        <v>6281</v>
      </c>
      <c r="K155" s="13">
        <v>2544</v>
      </c>
      <c r="L155" s="15">
        <f t="shared" si="5"/>
        <v>147.83633179430026</v>
      </c>
    </row>
    <row r="156" spans="1:12" x14ac:dyDescent="0.25">
      <c r="A156" s="13">
        <v>65</v>
      </c>
      <c r="B156" s="93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28">
        <v>736.62419999999997</v>
      </c>
      <c r="G156" s="13">
        <v>488</v>
      </c>
      <c r="H156" s="88">
        <v>1688</v>
      </c>
      <c r="I156" s="13">
        <v>4957</v>
      </c>
      <c r="J156" s="13">
        <v>4189</v>
      </c>
      <c r="K156" s="13">
        <v>3402</v>
      </c>
      <c r="L156" s="15">
        <f t="shared" si="5"/>
        <v>296.42635473860111</v>
      </c>
    </row>
    <row r="157" spans="1:12" x14ac:dyDescent="0.25">
      <c r="A157" s="13">
        <v>66</v>
      </c>
      <c r="B157" s="93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28">
        <v>662.14419999999996</v>
      </c>
      <c r="G157" s="13">
        <v>598</v>
      </c>
      <c r="H157" s="88">
        <v>1182</v>
      </c>
      <c r="I157" s="13">
        <v>6319</v>
      </c>
      <c r="J157" s="13">
        <v>5440</v>
      </c>
      <c r="K157" s="13">
        <v>3507</v>
      </c>
      <c r="L157" s="15">
        <f t="shared" si="5"/>
        <v>235.30422794117646</v>
      </c>
    </row>
    <row r="158" spans="1:12" x14ac:dyDescent="0.25">
      <c r="A158" s="13">
        <v>67</v>
      </c>
      <c r="B158" s="93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28">
        <v>302.1816</v>
      </c>
      <c r="G158" s="13">
        <v>212.5</v>
      </c>
      <c r="H158" s="88">
        <v>523.5</v>
      </c>
      <c r="I158" s="13">
        <v>3701</v>
      </c>
      <c r="J158" s="13">
        <v>3538</v>
      </c>
      <c r="K158" s="13">
        <v>1115</v>
      </c>
      <c r="L158" s="15">
        <f t="shared" si="5"/>
        <v>115.02967778405879</v>
      </c>
    </row>
    <row r="159" spans="1:12" x14ac:dyDescent="0.25">
      <c r="A159" s="13">
        <v>68</v>
      </c>
      <c r="B159" s="93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28">
        <v>306.69369999999998</v>
      </c>
      <c r="G159" s="13">
        <v>171</v>
      </c>
      <c r="H159" s="88">
        <v>685</v>
      </c>
      <c r="I159" s="13">
        <v>3884</v>
      </c>
      <c r="J159" s="13">
        <v>3594</v>
      </c>
      <c r="K159" s="13">
        <v>889</v>
      </c>
      <c r="L159" s="15">
        <f t="shared" si="5"/>
        <v>90.285197551474681</v>
      </c>
    </row>
    <row r="160" spans="1:12" x14ac:dyDescent="0.25">
      <c r="A160" s="13">
        <v>69</v>
      </c>
      <c r="B160" s="93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28">
        <v>548.03030000000001</v>
      </c>
      <c r="G160" s="13">
        <v>402</v>
      </c>
      <c r="H160" s="88">
        <v>1059</v>
      </c>
      <c r="I160" s="13">
        <v>3841</v>
      </c>
      <c r="J160" s="13">
        <v>3658</v>
      </c>
      <c r="K160" s="13">
        <v>1349</v>
      </c>
      <c r="L160" s="15">
        <f t="shared" si="5"/>
        <v>134.60497539639147</v>
      </c>
    </row>
    <row r="161" spans="1:12" x14ac:dyDescent="0.25">
      <c r="A161" s="13">
        <v>70</v>
      </c>
      <c r="B161" s="93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28">
        <v>290.63510000000002</v>
      </c>
      <c r="G161" s="13">
        <v>180</v>
      </c>
      <c r="H161" s="88">
        <v>524</v>
      </c>
      <c r="I161" s="13">
        <v>3373</v>
      </c>
      <c r="J161" s="13">
        <v>3071</v>
      </c>
      <c r="K161" s="13">
        <v>839</v>
      </c>
      <c r="L161" s="15">
        <f t="shared" si="5"/>
        <v>99.718332790621943</v>
      </c>
    </row>
    <row r="162" spans="1:12" x14ac:dyDescent="0.25">
      <c r="A162" s="13">
        <v>71</v>
      </c>
      <c r="B162" s="93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28">
        <v>506.44389999999999</v>
      </c>
      <c r="G162" s="13">
        <v>337</v>
      </c>
      <c r="H162" s="88">
        <v>1183</v>
      </c>
      <c r="I162" s="13">
        <v>4475</v>
      </c>
      <c r="J162" s="13">
        <v>4235</v>
      </c>
      <c r="K162" s="13">
        <v>2115</v>
      </c>
      <c r="L162" s="15">
        <f t="shared" si="5"/>
        <v>182.28453364817003</v>
      </c>
    </row>
    <row r="163" spans="1:12" x14ac:dyDescent="0.25">
      <c r="A163" s="13">
        <v>72</v>
      </c>
      <c r="B163" s="93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28">
        <v>468.57209999999998</v>
      </c>
      <c r="G163" s="13">
        <v>244</v>
      </c>
      <c r="H163" s="88">
        <v>1130</v>
      </c>
      <c r="I163" s="13">
        <v>3209</v>
      </c>
      <c r="J163" s="13">
        <v>3029</v>
      </c>
      <c r="K163" s="13">
        <v>1323</v>
      </c>
      <c r="L163" s="15">
        <f t="shared" si="5"/>
        <v>159.42390227797952</v>
      </c>
    </row>
    <row r="164" spans="1:12" x14ac:dyDescent="0.25">
      <c r="A164" s="13">
        <v>73</v>
      </c>
      <c r="B164" s="93" t="str">
        <f t="shared" si="4"/>
        <v>2009Zlín</v>
      </c>
      <c r="C164" s="13">
        <v>2009</v>
      </c>
      <c r="D164" s="14" t="s">
        <v>78</v>
      </c>
      <c r="E164" s="14" t="s">
        <v>67</v>
      </c>
      <c r="F164" s="28">
        <v>343.03230000000002</v>
      </c>
      <c r="G164" s="13">
        <v>203</v>
      </c>
      <c r="H164" s="88">
        <v>761</v>
      </c>
      <c r="I164" s="13">
        <v>7968</v>
      </c>
      <c r="J164" s="13">
        <v>7909</v>
      </c>
      <c r="K164" s="13">
        <v>2099</v>
      </c>
      <c r="L164" s="15">
        <f t="shared" si="5"/>
        <v>96.868757112150703</v>
      </c>
    </row>
    <row r="165" spans="1:12" x14ac:dyDescent="0.25">
      <c r="A165" s="13">
        <v>74</v>
      </c>
      <c r="B165" s="93" t="str">
        <f t="shared" si="4"/>
        <v>2009Znojmo</v>
      </c>
      <c r="C165" s="13">
        <v>2009</v>
      </c>
      <c r="D165" s="14" t="s">
        <v>79</v>
      </c>
      <c r="E165" s="14" t="s">
        <v>67</v>
      </c>
      <c r="F165" s="28">
        <v>229.77930000000001</v>
      </c>
      <c r="G165" s="13">
        <v>110</v>
      </c>
      <c r="H165" s="88">
        <v>500</v>
      </c>
      <c r="I165" s="13">
        <v>4897</v>
      </c>
      <c r="J165" s="13">
        <v>4581</v>
      </c>
      <c r="K165" s="13">
        <v>1575</v>
      </c>
      <c r="L165" s="15">
        <f t="shared" si="5"/>
        <v>125.49115913555993</v>
      </c>
    </row>
    <row r="166" spans="1:12" x14ac:dyDescent="0.25">
      <c r="A166" s="13">
        <v>75</v>
      </c>
      <c r="B166" s="93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28">
        <v>403.93150000000003</v>
      </c>
      <c r="G166" s="13">
        <v>210.5</v>
      </c>
      <c r="H166" s="88">
        <v>841</v>
      </c>
      <c r="I166" s="13">
        <v>3273</v>
      </c>
      <c r="J166" s="13">
        <v>3195</v>
      </c>
      <c r="K166" s="13">
        <v>932</v>
      </c>
      <c r="L166" s="15">
        <f t="shared" si="5"/>
        <v>106.47261345852895</v>
      </c>
    </row>
    <row r="167" spans="1:12" x14ac:dyDescent="0.25">
      <c r="A167" s="13">
        <v>76</v>
      </c>
      <c r="B167" s="93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28">
        <v>277.41480000000001</v>
      </c>
      <c r="G167" s="13">
        <v>176</v>
      </c>
      <c r="H167" s="88">
        <v>598</v>
      </c>
      <c r="I167" s="13">
        <v>5685</v>
      </c>
      <c r="J167" s="13">
        <v>5587</v>
      </c>
      <c r="K167" s="13">
        <v>1624</v>
      </c>
      <c r="L167" s="15">
        <f t="shared" si="5"/>
        <v>106.09629497046716</v>
      </c>
    </row>
    <row r="168" spans="1:12" x14ac:dyDescent="0.25">
      <c r="A168" s="13">
        <v>77</v>
      </c>
      <c r="B168" s="93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28">
        <v>376.53629999999998</v>
      </c>
      <c r="G168" s="13">
        <v>235</v>
      </c>
      <c r="H168" s="88">
        <v>772.5</v>
      </c>
      <c r="I168" s="13">
        <v>8804</v>
      </c>
      <c r="J168" s="13">
        <v>8215</v>
      </c>
      <c r="K168" s="13">
        <v>2843</v>
      </c>
      <c r="L168" s="15">
        <f t="shared" si="5"/>
        <v>126.31710286062082</v>
      </c>
    </row>
    <row r="169" spans="1:12" x14ac:dyDescent="0.25">
      <c r="A169" s="13">
        <v>78</v>
      </c>
      <c r="B169" s="93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28">
        <v>259.00450000000001</v>
      </c>
      <c r="G169" s="13">
        <v>121</v>
      </c>
      <c r="H169" s="88">
        <v>590</v>
      </c>
      <c r="I169" s="13">
        <v>1718</v>
      </c>
      <c r="J169" s="13">
        <v>1657</v>
      </c>
      <c r="K169" s="13">
        <v>529</v>
      </c>
      <c r="L169" s="15">
        <f t="shared" si="5"/>
        <v>116.52685576342787</v>
      </c>
    </row>
    <row r="170" spans="1:12" x14ac:dyDescent="0.25">
      <c r="A170" s="13">
        <v>79</v>
      </c>
      <c r="B170" s="93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28">
        <v>222.20150000000001</v>
      </c>
      <c r="G170" s="13">
        <v>155</v>
      </c>
      <c r="H170" s="88">
        <v>447</v>
      </c>
      <c r="I170" s="13">
        <v>13054</v>
      </c>
      <c r="J170" s="13">
        <v>12981</v>
      </c>
      <c r="K170" s="13">
        <v>2534</v>
      </c>
      <c r="L170" s="15">
        <f t="shared" si="5"/>
        <v>71.251059240428319</v>
      </c>
    </row>
    <row r="171" spans="1:12" x14ac:dyDescent="0.25">
      <c r="A171" s="13">
        <v>80</v>
      </c>
      <c r="B171" s="93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28">
        <v>260.38409999999999</v>
      </c>
      <c r="G171" s="13">
        <v>168</v>
      </c>
      <c r="H171" s="88">
        <v>428</v>
      </c>
      <c r="I171" s="13">
        <v>6106</v>
      </c>
      <c r="J171" s="13">
        <v>6012</v>
      </c>
      <c r="K171" s="13">
        <v>1190</v>
      </c>
      <c r="L171" s="15">
        <f t="shared" si="5"/>
        <v>72.247172322022621</v>
      </c>
    </row>
    <row r="172" spans="1:12" x14ac:dyDescent="0.25">
      <c r="A172" s="13">
        <v>81</v>
      </c>
      <c r="B172" s="93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28">
        <v>275.18079999999998</v>
      </c>
      <c r="G172" s="13">
        <v>171</v>
      </c>
      <c r="H172" s="88">
        <v>478</v>
      </c>
      <c r="I172" s="13">
        <v>10098</v>
      </c>
      <c r="J172" s="13">
        <v>9878</v>
      </c>
      <c r="K172" s="13">
        <v>1871</v>
      </c>
      <c r="L172" s="15">
        <f t="shared" si="5"/>
        <v>69.13494634541405</v>
      </c>
    </row>
    <row r="173" spans="1:12" x14ac:dyDescent="0.25">
      <c r="A173" s="13">
        <v>82</v>
      </c>
      <c r="B173" s="93" t="str">
        <f t="shared" si="4"/>
        <v>2009Opava</v>
      </c>
      <c r="C173" s="13">
        <v>2009</v>
      </c>
      <c r="D173" s="14" t="s">
        <v>88</v>
      </c>
      <c r="E173" s="14" t="s">
        <v>82</v>
      </c>
      <c r="F173" s="28">
        <v>382.0487</v>
      </c>
      <c r="G173" s="13">
        <v>250</v>
      </c>
      <c r="H173" s="88">
        <v>843</v>
      </c>
      <c r="I173" s="13">
        <v>5808</v>
      </c>
      <c r="J173" s="13">
        <v>6244</v>
      </c>
      <c r="K173" s="13">
        <v>1726</v>
      </c>
      <c r="L173" s="15">
        <f t="shared" si="5"/>
        <v>100.8952594490711</v>
      </c>
    </row>
    <row r="174" spans="1:12" x14ac:dyDescent="0.25">
      <c r="A174" s="13">
        <v>83</v>
      </c>
      <c r="B174" s="93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28">
        <v>405.77199999999999</v>
      </c>
      <c r="G174" s="13">
        <v>362</v>
      </c>
      <c r="H174" s="88">
        <v>749</v>
      </c>
      <c r="I174" s="13">
        <v>25517</v>
      </c>
      <c r="J174" s="13">
        <v>23476</v>
      </c>
      <c r="K174" s="13">
        <v>10097</v>
      </c>
      <c r="L174" s="15">
        <f t="shared" si="5"/>
        <v>156.98607088089966</v>
      </c>
    </row>
    <row r="175" spans="1:12" x14ac:dyDescent="0.25">
      <c r="A175" s="13">
        <v>84</v>
      </c>
      <c r="B175" s="93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28">
        <v>203.2433</v>
      </c>
      <c r="G175" s="13">
        <v>120</v>
      </c>
      <c r="H175" s="88">
        <v>390</v>
      </c>
      <c r="I175" s="13">
        <v>4635</v>
      </c>
      <c r="J175" s="13">
        <v>4515</v>
      </c>
      <c r="K175" s="13">
        <v>780</v>
      </c>
      <c r="L175" s="15">
        <f t="shared" si="5"/>
        <v>63.056478405315609</v>
      </c>
    </row>
    <row r="176" spans="1:12" x14ac:dyDescent="0.25">
      <c r="A176" s="13">
        <v>85</v>
      </c>
      <c r="B176" s="93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28">
        <v>282.81580000000002</v>
      </c>
      <c r="G176" s="13">
        <v>116</v>
      </c>
      <c r="H176" s="88">
        <v>692</v>
      </c>
      <c r="I176" s="13">
        <v>4447</v>
      </c>
      <c r="J176" s="13">
        <v>4184</v>
      </c>
      <c r="K176" s="13">
        <v>1366</v>
      </c>
      <c r="L176" s="15">
        <f t="shared" si="5"/>
        <v>119.16586998087953</v>
      </c>
    </row>
    <row r="177" spans="1:12" x14ac:dyDescent="0.25">
      <c r="A177" s="13">
        <v>86</v>
      </c>
      <c r="B177" s="93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28">
        <v>300.32150000000001</v>
      </c>
      <c r="G177" s="13">
        <v>176</v>
      </c>
      <c r="H177" s="88">
        <v>666</v>
      </c>
      <c r="I177" s="13">
        <v>4027</v>
      </c>
      <c r="J177" s="13">
        <v>4170</v>
      </c>
      <c r="K177" s="13">
        <v>1129</v>
      </c>
      <c r="L177" s="15">
        <f t="shared" si="5"/>
        <v>98.821342925659479</v>
      </c>
    </row>
    <row r="178" spans="1:12" x14ac:dyDescent="0.25">
      <c r="A178" s="13">
        <v>1</v>
      </c>
      <c r="B178" s="93" t="str">
        <f t="shared" si="4"/>
        <v>2010Praha 1</v>
      </c>
      <c r="C178" s="13">
        <v>2010</v>
      </c>
      <c r="D178" s="14" t="s">
        <v>2</v>
      </c>
      <c r="E178" s="14" t="s">
        <v>3</v>
      </c>
      <c r="F178" s="28">
        <v>284.57369999999997</v>
      </c>
      <c r="G178" s="13">
        <v>167</v>
      </c>
      <c r="H178" s="88">
        <v>648</v>
      </c>
      <c r="I178" s="13">
        <v>31848</v>
      </c>
      <c r="J178" s="13">
        <v>31433</v>
      </c>
      <c r="K178" s="13">
        <v>6313</v>
      </c>
      <c r="L178" s="15">
        <f t="shared" si="5"/>
        <v>73.306556803359527</v>
      </c>
    </row>
    <row r="179" spans="1:12" x14ac:dyDescent="0.25">
      <c r="A179" s="13">
        <v>2</v>
      </c>
      <c r="B179" s="93" t="str">
        <f t="shared" si="4"/>
        <v>2010Praha 2</v>
      </c>
      <c r="C179" s="13">
        <v>2010</v>
      </c>
      <c r="D179" s="14" t="s">
        <v>4</v>
      </c>
      <c r="E179" s="14" t="s">
        <v>3</v>
      </c>
      <c r="F179" s="28">
        <v>514.5104</v>
      </c>
      <c r="G179" s="13">
        <v>378</v>
      </c>
      <c r="H179" s="88">
        <v>1099</v>
      </c>
      <c r="I179" s="13">
        <v>6616</v>
      </c>
      <c r="J179" s="13">
        <v>7034</v>
      </c>
      <c r="K179" s="13">
        <v>3210</v>
      </c>
      <c r="L179" s="15">
        <f t="shared" si="5"/>
        <v>166.56951947682685</v>
      </c>
    </row>
    <row r="180" spans="1:12" x14ac:dyDescent="0.25">
      <c r="A180" s="13">
        <v>3</v>
      </c>
      <c r="B180" s="93" t="str">
        <f t="shared" si="4"/>
        <v>2010Praha 3</v>
      </c>
      <c r="C180" s="13">
        <v>2010</v>
      </c>
      <c r="D180" s="14" t="s">
        <v>5</v>
      </c>
      <c r="E180" s="14" t="s">
        <v>3</v>
      </c>
      <c r="F180" s="28">
        <v>396.16800000000001</v>
      </c>
      <c r="G180" s="13">
        <v>291</v>
      </c>
      <c r="H180" s="88">
        <v>816</v>
      </c>
      <c r="I180" s="13">
        <v>6215</v>
      </c>
      <c r="J180" s="13">
        <v>6985</v>
      </c>
      <c r="K180" s="13">
        <v>1908</v>
      </c>
      <c r="L180" s="15">
        <f t="shared" si="5"/>
        <v>99.702219040801708</v>
      </c>
    </row>
    <row r="181" spans="1:12" x14ac:dyDescent="0.25">
      <c r="A181" s="13">
        <v>4</v>
      </c>
      <c r="B181" s="93" t="str">
        <f t="shared" si="4"/>
        <v>2010Praha 4</v>
      </c>
      <c r="C181" s="13">
        <v>2010</v>
      </c>
      <c r="D181" s="14" t="s">
        <v>6</v>
      </c>
      <c r="E181" s="14" t="s">
        <v>3</v>
      </c>
      <c r="F181" s="28">
        <v>345.84050000000002</v>
      </c>
      <c r="G181" s="13">
        <v>243</v>
      </c>
      <c r="H181" s="88">
        <v>807</v>
      </c>
      <c r="I181" s="13">
        <v>13270</v>
      </c>
      <c r="J181" s="13">
        <v>13511</v>
      </c>
      <c r="K181" s="13">
        <v>4853</v>
      </c>
      <c r="L181" s="15">
        <f t="shared" si="5"/>
        <v>131.10391532825105</v>
      </c>
    </row>
    <row r="182" spans="1:12" x14ac:dyDescent="0.25">
      <c r="A182" s="13">
        <v>5</v>
      </c>
      <c r="B182" s="93" t="str">
        <f t="shared" si="4"/>
        <v>2010Praha 5</v>
      </c>
      <c r="C182" s="13">
        <v>2010</v>
      </c>
      <c r="D182" s="14" t="s">
        <v>7</v>
      </c>
      <c r="E182" s="14" t="s">
        <v>3</v>
      </c>
      <c r="F182" s="28">
        <v>335.77050000000003</v>
      </c>
      <c r="G182" s="13">
        <v>265.5</v>
      </c>
      <c r="H182" s="88">
        <v>622</v>
      </c>
      <c r="I182" s="13">
        <v>11366</v>
      </c>
      <c r="J182" s="13">
        <v>11256</v>
      </c>
      <c r="K182" s="13">
        <v>4839</v>
      </c>
      <c r="L182" s="15">
        <f t="shared" si="5"/>
        <v>156.91497867803838</v>
      </c>
    </row>
    <row r="183" spans="1:12" x14ac:dyDescent="0.25">
      <c r="A183" s="13">
        <v>6</v>
      </c>
      <c r="B183" s="93" t="str">
        <f t="shared" si="4"/>
        <v>2010Praha 6</v>
      </c>
      <c r="C183" s="13">
        <v>2010</v>
      </c>
      <c r="D183" s="14" t="s">
        <v>8</v>
      </c>
      <c r="E183" s="14" t="s">
        <v>3</v>
      </c>
      <c r="F183" s="28">
        <v>427.17939999999999</v>
      </c>
      <c r="G183" s="13">
        <v>288</v>
      </c>
      <c r="H183" s="88">
        <v>818</v>
      </c>
      <c r="I183" s="13">
        <v>8312</v>
      </c>
      <c r="J183" s="13">
        <v>8628</v>
      </c>
      <c r="K183" s="13">
        <v>3050</v>
      </c>
      <c r="L183" s="15">
        <f t="shared" si="5"/>
        <v>129.0275846082522</v>
      </c>
    </row>
    <row r="184" spans="1:12" x14ac:dyDescent="0.25">
      <c r="A184" s="13">
        <v>7</v>
      </c>
      <c r="B184" s="93" t="str">
        <f t="shared" si="4"/>
        <v>2010Praha 7</v>
      </c>
      <c r="C184" s="13">
        <v>2010</v>
      </c>
      <c r="D184" s="14" t="s">
        <v>9</v>
      </c>
      <c r="E184" s="14" t="s">
        <v>3</v>
      </c>
      <c r="F184" s="28">
        <v>402.81900000000002</v>
      </c>
      <c r="G184" s="13">
        <v>323</v>
      </c>
      <c r="H184" s="88">
        <v>785</v>
      </c>
      <c r="I184" s="13">
        <v>3338</v>
      </c>
      <c r="J184" s="13">
        <v>3610</v>
      </c>
      <c r="K184" s="13">
        <v>1678</v>
      </c>
      <c r="L184" s="15">
        <f t="shared" si="5"/>
        <v>169.65927977839337</v>
      </c>
    </row>
    <row r="185" spans="1:12" x14ac:dyDescent="0.25">
      <c r="A185" s="13">
        <v>8</v>
      </c>
      <c r="B185" s="93" t="str">
        <f t="shared" si="4"/>
        <v>2010Praha 8</v>
      </c>
      <c r="C185" s="13">
        <v>2010</v>
      </c>
      <c r="D185" s="14" t="s">
        <v>10</v>
      </c>
      <c r="E185" s="14" t="s">
        <v>3</v>
      </c>
      <c r="F185" s="28">
        <v>358.78980000000001</v>
      </c>
      <c r="G185" s="13">
        <v>321</v>
      </c>
      <c r="H185" s="88">
        <v>641</v>
      </c>
      <c r="I185" s="13">
        <v>5683</v>
      </c>
      <c r="J185" s="13">
        <v>5827</v>
      </c>
      <c r="K185" s="13">
        <v>2534</v>
      </c>
      <c r="L185" s="15">
        <f t="shared" si="5"/>
        <v>158.72833361935815</v>
      </c>
    </row>
    <row r="186" spans="1:12" x14ac:dyDescent="0.25">
      <c r="A186" s="13">
        <v>9</v>
      </c>
      <c r="B186" s="93" t="str">
        <f t="shared" si="4"/>
        <v>2010Praha 9</v>
      </c>
      <c r="C186" s="13">
        <v>2010</v>
      </c>
      <c r="D186" s="14" t="s">
        <v>11</v>
      </c>
      <c r="E186" s="14" t="s">
        <v>3</v>
      </c>
      <c r="F186" s="28">
        <v>287.71699999999998</v>
      </c>
      <c r="G186" s="13">
        <v>246</v>
      </c>
      <c r="H186" s="88">
        <v>491</v>
      </c>
      <c r="I186" s="13">
        <v>6908</v>
      </c>
      <c r="J186" s="13">
        <v>6619</v>
      </c>
      <c r="K186" s="13">
        <v>3358</v>
      </c>
      <c r="L186" s="15">
        <f t="shared" si="5"/>
        <v>185.17449765825654</v>
      </c>
    </row>
    <row r="187" spans="1:12" x14ac:dyDescent="0.25">
      <c r="A187" s="13">
        <v>10</v>
      </c>
      <c r="B187" s="93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28">
        <v>274.87740000000002</v>
      </c>
      <c r="G187" s="13">
        <v>182</v>
      </c>
      <c r="H187" s="88">
        <v>544</v>
      </c>
      <c r="I187" s="13">
        <v>7699</v>
      </c>
      <c r="J187" s="13">
        <v>7507</v>
      </c>
      <c r="K187" s="13">
        <v>3456</v>
      </c>
      <c r="L187" s="15">
        <f t="shared" si="5"/>
        <v>168.03516717730119</v>
      </c>
    </row>
    <row r="188" spans="1:12" x14ac:dyDescent="0.25">
      <c r="A188" s="13">
        <v>11</v>
      </c>
      <c r="B188" s="93" t="str">
        <f t="shared" si="4"/>
        <v>2010Beroun</v>
      </c>
      <c r="C188" s="13">
        <v>2010</v>
      </c>
      <c r="D188" s="14" t="s">
        <v>13</v>
      </c>
      <c r="E188" s="14" t="s">
        <v>14</v>
      </c>
      <c r="F188" s="28">
        <v>451.75360000000001</v>
      </c>
      <c r="G188" s="13">
        <v>358.5</v>
      </c>
      <c r="H188" s="88">
        <v>910</v>
      </c>
      <c r="I188" s="13">
        <v>3634</v>
      </c>
      <c r="J188" s="13">
        <v>3565</v>
      </c>
      <c r="K188" s="13">
        <v>907</v>
      </c>
      <c r="L188" s="15">
        <f t="shared" si="5"/>
        <v>92.862552594670404</v>
      </c>
    </row>
    <row r="189" spans="1:12" x14ac:dyDescent="0.25">
      <c r="A189" s="13">
        <v>12</v>
      </c>
      <c r="B189" s="93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28">
        <v>253.58019999999999</v>
      </c>
      <c r="G189" s="13">
        <v>189</v>
      </c>
      <c r="H189" s="88">
        <v>422</v>
      </c>
      <c r="I189" s="13">
        <v>2755</v>
      </c>
      <c r="J189" s="13">
        <v>2836</v>
      </c>
      <c r="K189" s="13">
        <v>1042</v>
      </c>
      <c r="L189" s="15">
        <f t="shared" si="5"/>
        <v>134.10789844851902</v>
      </c>
    </row>
    <row r="190" spans="1:12" x14ac:dyDescent="0.25">
      <c r="A190" s="13">
        <v>13</v>
      </c>
      <c r="B190" s="93" t="str">
        <f t="shared" si="4"/>
        <v>2010Kladno</v>
      </c>
      <c r="C190" s="13">
        <v>2010</v>
      </c>
      <c r="D190" s="14" t="s">
        <v>16</v>
      </c>
      <c r="E190" s="14" t="s">
        <v>14</v>
      </c>
      <c r="F190" s="28">
        <v>283.38119999999998</v>
      </c>
      <c r="G190" s="13">
        <v>235</v>
      </c>
      <c r="H190" s="88">
        <v>607</v>
      </c>
      <c r="I190" s="13">
        <v>5571</v>
      </c>
      <c r="J190" s="13">
        <v>5754</v>
      </c>
      <c r="K190" s="13">
        <v>1484</v>
      </c>
      <c r="L190" s="15">
        <f t="shared" si="5"/>
        <v>94.136253041362536</v>
      </c>
    </row>
    <row r="191" spans="1:12" x14ac:dyDescent="0.25">
      <c r="A191" s="13">
        <v>14</v>
      </c>
      <c r="B191" s="93" t="str">
        <f t="shared" si="4"/>
        <v>2010Kolín</v>
      </c>
      <c r="C191" s="13">
        <v>2010</v>
      </c>
      <c r="D191" s="14" t="s">
        <v>17</v>
      </c>
      <c r="E191" s="14" t="s">
        <v>14</v>
      </c>
      <c r="F191" s="28">
        <v>208.17689999999999</v>
      </c>
      <c r="G191" s="13">
        <v>174</v>
      </c>
      <c r="H191" s="88">
        <v>377</v>
      </c>
      <c r="I191" s="13">
        <v>3589</v>
      </c>
      <c r="J191" s="13">
        <v>3560</v>
      </c>
      <c r="K191" s="13">
        <v>1090</v>
      </c>
      <c r="L191" s="15">
        <f t="shared" si="5"/>
        <v>111.7556179775281</v>
      </c>
    </row>
    <row r="192" spans="1:12" x14ac:dyDescent="0.25">
      <c r="A192" s="13">
        <v>15</v>
      </c>
      <c r="B192" s="93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28">
        <v>236.4059</v>
      </c>
      <c r="G192" s="13">
        <v>157</v>
      </c>
      <c r="H192" s="88">
        <v>441</v>
      </c>
      <c r="I192" s="13">
        <v>2009</v>
      </c>
      <c r="J192" s="13">
        <v>2080</v>
      </c>
      <c r="K192" s="13">
        <v>427</v>
      </c>
      <c r="L192" s="15">
        <f t="shared" si="5"/>
        <v>74.930288461538453</v>
      </c>
    </row>
    <row r="193" spans="1:12" x14ac:dyDescent="0.25">
      <c r="A193" s="13">
        <v>16</v>
      </c>
      <c r="B193" s="93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28">
        <v>268.84289999999999</v>
      </c>
      <c r="G193" s="13">
        <v>211</v>
      </c>
      <c r="H193" s="88">
        <v>573</v>
      </c>
      <c r="I193" s="13">
        <v>3215</v>
      </c>
      <c r="J193" s="13">
        <v>3496</v>
      </c>
      <c r="K193" s="13">
        <v>926</v>
      </c>
      <c r="L193" s="15">
        <f t="shared" si="5"/>
        <v>96.67906178489703</v>
      </c>
    </row>
    <row r="194" spans="1:12" x14ac:dyDescent="0.25">
      <c r="A194" s="13">
        <v>17</v>
      </c>
      <c r="B194" s="93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28">
        <v>148.9725</v>
      </c>
      <c r="G194" s="13">
        <v>115</v>
      </c>
      <c r="H194" s="88">
        <v>294</v>
      </c>
      <c r="I194" s="13">
        <v>3859</v>
      </c>
      <c r="J194" s="13">
        <v>3908</v>
      </c>
      <c r="K194" s="13">
        <v>605</v>
      </c>
      <c r="L194" s="15">
        <f t="shared" si="5"/>
        <v>56.505885363357223</v>
      </c>
    </row>
    <row r="195" spans="1:12" x14ac:dyDescent="0.25">
      <c r="A195" s="13">
        <v>18</v>
      </c>
      <c r="B195" s="93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28">
        <v>245.28909999999999</v>
      </c>
      <c r="G195" s="13">
        <v>196.5</v>
      </c>
      <c r="H195" s="88">
        <v>432</v>
      </c>
      <c r="I195" s="13">
        <v>2687</v>
      </c>
      <c r="J195" s="13">
        <v>2733</v>
      </c>
      <c r="K195" s="13">
        <v>504</v>
      </c>
      <c r="L195" s="15">
        <f t="shared" si="5"/>
        <v>67.310647639956088</v>
      </c>
    </row>
    <row r="196" spans="1:12" x14ac:dyDescent="0.25">
      <c r="A196" s="13">
        <v>19</v>
      </c>
      <c r="B196" s="93" t="str">
        <f t="shared" si="4"/>
        <v>2010Praha-Východ</v>
      </c>
      <c r="C196" s="13">
        <v>2010</v>
      </c>
      <c r="D196" s="14" t="s">
        <v>133</v>
      </c>
      <c r="E196" s="14" t="s">
        <v>14</v>
      </c>
      <c r="F196" s="28">
        <v>313.1943</v>
      </c>
      <c r="G196" s="13">
        <v>230</v>
      </c>
      <c r="H196" s="88">
        <v>628.5</v>
      </c>
      <c r="I196" s="13">
        <v>4844</v>
      </c>
      <c r="J196" s="13">
        <v>5275</v>
      </c>
      <c r="K196" s="13">
        <v>1115</v>
      </c>
      <c r="L196" s="15">
        <f t="shared" si="5"/>
        <v>77.151658767772503</v>
      </c>
    </row>
    <row r="197" spans="1:12" x14ac:dyDescent="0.25">
      <c r="A197" s="13">
        <v>20</v>
      </c>
      <c r="B197" s="93" t="str">
        <f t="shared" si="4"/>
        <v>2010Praha-Západ</v>
      </c>
      <c r="C197" s="13">
        <v>2010</v>
      </c>
      <c r="D197" s="14" t="s">
        <v>134</v>
      </c>
      <c r="E197" s="14" t="s">
        <v>14</v>
      </c>
      <c r="F197" s="28">
        <v>262.28250000000003</v>
      </c>
      <c r="G197" s="13">
        <v>138</v>
      </c>
      <c r="H197" s="88">
        <v>696</v>
      </c>
      <c r="I197" s="13">
        <v>6444</v>
      </c>
      <c r="J197" s="13">
        <v>6731</v>
      </c>
      <c r="K197" s="13">
        <v>1227</v>
      </c>
      <c r="L197" s="15">
        <f t="shared" si="5"/>
        <v>66.536175902540478</v>
      </c>
    </row>
    <row r="198" spans="1:12" x14ac:dyDescent="0.25">
      <c r="A198" s="13">
        <v>21</v>
      </c>
      <c r="B198" s="93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28">
        <v>196.1284</v>
      </c>
      <c r="G198" s="13">
        <v>173</v>
      </c>
      <c r="H198" s="88">
        <v>364.5</v>
      </c>
      <c r="I198" s="13">
        <v>3393</v>
      </c>
      <c r="J198" s="13">
        <v>3428</v>
      </c>
      <c r="K198" s="13">
        <v>625</v>
      </c>
      <c r="L198" s="15">
        <f t="shared" si="5"/>
        <v>66.547549591598596</v>
      </c>
    </row>
    <row r="199" spans="1:12" x14ac:dyDescent="0.25">
      <c r="A199" s="13">
        <v>22</v>
      </c>
      <c r="B199" s="93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28">
        <v>191.0446</v>
      </c>
      <c r="G199" s="13">
        <v>134</v>
      </c>
      <c r="H199" s="88">
        <v>372</v>
      </c>
      <c r="I199" s="13">
        <v>1653</v>
      </c>
      <c r="J199" s="13">
        <v>1713</v>
      </c>
      <c r="K199" s="13">
        <v>290</v>
      </c>
      <c r="L199" s="15">
        <f t="shared" ref="L199:L262" si="7">K199/J199*365</f>
        <v>61.792177466433152</v>
      </c>
    </row>
    <row r="200" spans="1:12" x14ac:dyDescent="0.25">
      <c r="A200" s="13">
        <v>23</v>
      </c>
      <c r="B200" s="93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28">
        <v>151.72790000000001</v>
      </c>
      <c r="G200" s="13">
        <v>129</v>
      </c>
      <c r="H200" s="88">
        <v>214</v>
      </c>
      <c r="I200" s="13">
        <v>8729</v>
      </c>
      <c r="J200" s="13">
        <v>9079</v>
      </c>
      <c r="K200" s="13">
        <v>1162</v>
      </c>
      <c r="L200" s="15">
        <f t="shared" si="7"/>
        <v>46.715497301464922</v>
      </c>
    </row>
    <row r="201" spans="1:12" x14ac:dyDescent="0.25">
      <c r="A201" s="13">
        <v>24</v>
      </c>
      <c r="B201" s="93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28">
        <v>178.5684</v>
      </c>
      <c r="G201" s="13">
        <v>153</v>
      </c>
      <c r="H201" s="88">
        <v>288</v>
      </c>
      <c r="I201" s="13">
        <v>2572</v>
      </c>
      <c r="J201" s="13">
        <v>2610</v>
      </c>
      <c r="K201" s="13">
        <v>363</v>
      </c>
      <c r="L201" s="15">
        <f t="shared" si="7"/>
        <v>50.764367816091948</v>
      </c>
    </row>
    <row r="202" spans="1:12" x14ac:dyDescent="0.25">
      <c r="A202" s="13">
        <v>25</v>
      </c>
      <c r="B202" s="93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28">
        <v>71.950710000000001</v>
      </c>
      <c r="G202" s="13">
        <v>37</v>
      </c>
      <c r="H202" s="88">
        <v>185</v>
      </c>
      <c r="I202" s="13">
        <v>2803</v>
      </c>
      <c r="J202" s="13">
        <v>2832</v>
      </c>
      <c r="K202" s="13">
        <v>352</v>
      </c>
      <c r="L202" s="15">
        <f t="shared" si="7"/>
        <v>45.367231638418083</v>
      </c>
    </row>
    <row r="203" spans="1:12" x14ac:dyDescent="0.25">
      <c r="A203" s="13">
        <v>26</v>
      </c>
      <c r="B203" s="93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28">
        <v>136.7466</v>
      </c>
      <c r="G203" s="13">
        <v>85</v>
      </c>
      <c r="H203" s="88">
        <v>277</v>
      </c>
      <c r="I203" s="13">
        <v>1697</v>
      </c>
      <c r="J203" s="13">
        <v>1745</v>
      </c>
      <c r="K203" s="13">
        <v>196</v>
      </c>
      <c r="L203" s="15">
        <f t="shared" si="7"/>
        <v>40.997134670487107</v>
      </c>
    </row>
    <row r="204" spans="1:12" x14ac:dyDescent="0.25">
      <c r="A204" s="13">
        <v>27</v>
      </c>
      <c r="B204" s="93" t="str">
        <f t="shared" si="6"/>
        <v>2010Písek</v>
      </c>
      <c r="C204" s="13">
        <v>2010</v>
      </c>
      <c r="D204" s="14" t="s">
        <v>29</v>
      </c>
      <c r="E204" s="14" t="s">
        <v>25</v>
      </c>
      <c r="F204" s="28">
        <v>230.64519999999999</v>
      </c>
      <c r="G204" s="13">
        <v>189</v>
      </c>
      <c r="H204" s="88">
        <v>419</v>
      </c>
      <c r="I204" s="13">
        <v>2653</v>
      </c>
      <c r="J204" s="13">
        <v>2663</v>
      </c>
      <c r="K204" s="13">
        <v>350</v>
      </c>
      <c r="L204" s="15">
        <f t="shared" si="7"/>
        <v>47.972211791212921</v>
      </c>
    </row>
    <row r="205" spans="1:12" x14ac:dyDescent="0.25">
      <c r="A205" s="13">
        <v>28</v>
      </c>
      <c r="B205" s="93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28">
        <v>148.9211</v>
      </c>
      <c r="G205" s="13">
        <v>117</v>
      </c>
      <c r="H205" s="88">
        <v>225</v>
      </c>
      <c r="I205" s="13">
        <v>1857</v>
      </c>
      <c r="J205" s="13">
        <v>1889</v>
      </c>
      <c r="K205" s="13">
        <v>239</v>
      </c>
      <c r="L205" s="15">
        <f t="shared" si="7"/>
        <v>46.180518793012176</v>
      </c>
    </row>
    <row r="206" spans="1:12" x14ac:dyDescent="0.25">
      <c r="A206" s="13">
        <v>29</v>
      </c>
      <c r="B206" s="93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28">
        <v>215.6653</v>
      </c>
      <c r="G206" s="13">
        <v>167</v>
      </c>
      <c r="H206" s="88">
        <v>466</v>
      </c>
      <c r="I206" s="13">
        <v>2253</v>
      </c>
      <c r="J206" s="13">
        <v>2310</v>
      </c>
      <c r="K206" s="13">
        <v>305</v>
      </c>
      <c r="L206" s="15">
        <f t="shared" si="7"/>
        <v>48.192640692640694</v>
      </c>
    </row>
    <row r="207" spans="1:12" x14ac:dyDescent="0.25">
      <c r="A207" s="13">
        <v>30</v>
      </c>
      <c r="B207" s="93" t="str">
        <f t="shared" si="6"/>
        <v>2010Tábor</v>
      </c>
      <c r="C207" s="13">
        <v>2010</v>
      </c>
      <c r="D207" s="14" t="s">
        <v>32</v>
      </c>
      <c r="E207" s="14" t="s">
        <v>25</v>
      </c>
      <c r="F207" s="28">
        <v>178.5789</v>
      </c>
      <c r="G207" s="13">
        <v>148</v>
      </c>
      <c r="H207" s="88">
        <v>348</v>
      </c>
      <c r="I207" s="13">
        <v>3670</v>
      </c>
      <c r="J207" s="13">
        <v>3971</v>
      </c>
      <c r="K207" s="13">
        <v>704</v>
      </c>
      <c r="L207" s="15">
        <f t="shared" si="7"/>
        <v>64.70914127423822</v>
      </c>
    </row>
    <row r="208" spans="1:12" x14ac:dyDescent="0.25">
      <c r="A208" s="13">
        <v>31</v>
      </c>
      <c r="B208" s="93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28">
        <v>145.64320000000001</v>
      </c>
      <c r="G208" s="13">
        <v>111</v>
      </c>
      <c r="H208" s="88">
        <v>251</v>
      </c>
      <c r="I208" s="13">
        <v>2205</v>
      </c>
      <c r="J208" s="13">
        <v>2205</v>
      </c>
      <c r="K208" s="13">
        <v>428</v>
      </c>
      <c r="L208" s="15">
        <f t="shared" si="7"/>
        <v>70.848072562358283</v>
      </c>
    </row>
    <row r="209" spans="1:12" x14ac:dyDescent="0.25">
      <c r="A209" s="13">
        <v>32</v>
      </c>
      <c r="B209" s="93" t="str">
        <f t="shared" si="6"/>
        <v>2010Cheb</v>
      </c>
      <c r="C209" s="13">
        <v>2010</v>
      </c>
      <c r="D209" s="14" t="s">
        <v>35</v>
      </c>
      <c r="E209" s="14" t="s">
        <v>34</v>
      </c>
      <c r="F209" s="28">
        <v>207.07380000000001</v>
      </c>
      <c r="G209" s="13">
        <v>141</v>
      </c>
      <c r="H209" s="88">
        <v>441</v>
      </c>
      <c r="I209" s="13">
        <v>4205</v>
      </c>
      <c r="J209" s="13">
        <v>4390</v>
      </c>
      <c r="K209" s="13">
        <v>1181</v>
      </c>
      <c r="L209" s="15">
        <f t="shared" si="7"/>
        <v>98.192482915717534</v>
      </c>
    </row>
    <row r="210" spans="1:12" x14ac:dyDescent="0.25">
      <c r="A210" s="13">
        <v>33</v>
      </c>
      <c r="B210" s="93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28">
        <v>188.8391</v>
      </c>
      <c r="G210" s="13">
        <v>137</v>
      </c>
      <c r="H210" s="88">
        <v>304</v>
      </c>
      <c r="I210" s="13">
        <v>5476</v>
      </c>
      <c r="J210" s="13">
        <v>5446</v>
      </c>
      <c r="K210" s="13">
        <v>1388</v>
      </c>
      <c r="L210" s="15">
        <f t="shared" si="7"/>
        <v>93.026074182886532</v>
      </c>
    </row>
    <row r="211" spans="1:12" x14ac:dyDescent="0.25">
      <c r="A211" s="13">
        <v>34</v>
      </c>
      <c r="B211" s="93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28">
        <v>205.05160000000001</v>
      </c>
      <c r="G211" s="13">
        <v>112</v>
      </c>
      <c r="H211" s="88">
        <v>424</v>
      </c>
      <c r="I211" s="13">
        <v>2895</v>
      </c>
      <c r="J211" s="13">
        <v>2932</v>
      </c>
      <c r="K211" s="13">
        <v>636</v>
      </c>
      <c r="L211" s="15">
        <f t="shared" si="7"/>
        <v>79.174624829467945</v>
      </c>
    </row>
    <row r="212" spans="1:12" x14ac:dyDescent="0.25">
      <c r="A212" s="13">
        <v>35</v>
      </c>
      <c r="B212" s="93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28">
        <v>220.7867</v>
      </c>
      <c r="G212" s="13">
        <v>166.5</v>
      </c>
      <c r="H212" s="88">
        <v>444.5</v>
      </c>
      <c r="I212" s="13">
        <v>3005</v>
      </c>
      <c r="J212" s="13">
        <v>3069</v>
      </c>
      <c r="K212" s="13">
        <v>483</v>
      </c>
      <c r="L212" s="15">
        <f t="shared" si="7"/>
        <v>57.443792766373413</v>
      </c>
    </row>
    <row r="213" spans="1:12" x14ac:dyDescent="0.25">
      <c r="A213" s="13">
        <v>36</v>
      </c>
      <c r="B213" s="93" t="str">
        <f t="shared" si="6"/>
        <v>2010Plzeň-Město</v>
      </c>
      <c r="C213" s="13">
        <v>2010</v>
      </c>
      <c r="D213" s="14" t="s">
        <v>135</v>
      </c>
      <c r="E213" s="14" t="s">
        <v>34</v>
      </c>
      <c r="F213" s="28">
        <v>247.02289999999999</v>
      </c>
      <c r="G213" s="13">
        <v>203</v>
      </c>
      <c r="H213" s="88">
        <v>438</v>
      </c>
      <c r="I213" s="13">
        <v>18429</v>
      </c>
      <c r="J213" s="13">
        <v>16908</v>
      </c>
      <c r="K213" s="13">
        <v>6653</v>
      </c>
      <c r="L213" s="15">
        <f t="shared" si="7"/>
        <v>143.62106695055593</v>
      </c>
    </row>
    <row r="214" spans="1:12" x14ac:dyDescent="0.25">
      <c r="A214" s="13">
        <v>37</v>
      </c>
      <c r="B214" s="93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28">
        <v>230.0505</v>
      </c>
      <c r="G214" s="13">
        <v>149</v>
      </c>
      <c r="H214" s="88">
        <v>449</v>
      </c>
      <c r="I214" s="13">
        <v>4275</v>
      </c>
      <c r="J214" s="13">
        <v>4216</v>
      </c>
      <c r="K214" s="13">
        <v>844</v>
      </c>
      <c r="L214" s="15">
        <f t="shared" si="7"/>
        <v>73.069259962049344</v>
      </c>
    </row>
    <row r="215" spans="1:12" x14ac:dyDescent="0.25">
      <c r="A215" s="13">
        <v>38</v>
      </c>
      <c r="B215" s="93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28">
        <v>142.0462</v>
      </c>
      <c r="G215" s="13">
        <v>116</v>
      </c>
      <c r="H215" s="88">
        <v>240.5</v>
      </c>
      <c r="I215" s="13">
        <v>1991</v>
      </c>
      <c r="J215" s="13">
        <v>1955</v>
      </c>
      <c r="K215" s="13">
        <v>381</v>
      </c>
      <c r="L215" s="15">
        <f t="shared" si="7"/>
        <v>71.132992327365727</v>
      </c>
    </row>
    <row r="216" spans="1:12" x14ac:dyDescent="0.25">
      <c r="A216" s="13">
        <v>39</v>
      </c>
      <c r="B216" s="93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28">
        <v>180.90860000000001</v>
      </c>
      <c r="G216" s="13">
        <v>157</v>
      </c>
      <c r="H216" s="88">
        <v>279</v>
      </c>
      <c r="I216" s="13">
        <v>4951</v>
      </c>
      <c r="J216" s="13">
        <v>4778</v>
      </c>
      <c r="K216" s="13">
        <v>1151</v>
      </c>
      <c r="L216" s="15">
        <f t="shared" si="7"/>
        <v>87.926956885726241</v>
      </c>
    </row>
    <row r="217" spans="1:12" x14ac:dyDescent="0.25">
      <c r="A217" s="13">
        <v>40</v>
      </c>
      <c r="B217" s="93" t="str">
        <f t="shared" si="6"/>
        <v>2010Tachov</v>
      </c>
      <c r="C217" s="13">
        <v>2010</v>
      </c>
      <c r="D217" s="14" t="s">
        <v>42</v>
      </c>
      <c r="E217" s="14" t="s">
        <v>34</v>
      </c>
      <c r="F217" s="28">
        <v>273.6678</v>
      </c>
      <c r="G217" s="13">
        <v>175.5</v>
      </c>
      <c r="H217" s="88">
        <v>559</v>
      </c>
      <c r="I217" s="13">
        <v>2532</v>
      </c>
      <c r="J217" s="13">
        <v>2488</v>
      </c>
      <c r="K217" s="13">
        <v>732</v>
      </c>
      <c r="L217" s="15">
        <f t="shared" si="7"/>
        <v>107.38745980707395</v>
      </c>
    </row>
    <row r="218" spans="1:12" x14ac:dyDescent="0.25">
      <c r="A218" s="13">
        <v>41</v>
      </c>
      <c r="B218" s="93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28">
        <v>252.9152</v>
      </c>
      <c r="G218" s="13">
        <v>196</v>
      </c>
      <c r="H218" s="88">
        <v>398</v>
      </c>
      <c r="I218" s="13">
        <v>4422</v>
      </c>
      <c r="J218" s="13">
        <v>4508</v>
      </c>
      <c r="K218" s="13">
        <v>1332</v>
      </c>
      <c r="L218" s="15">
        <f t="shared" si="7"/>
        <v>107.84826974267969</v>
      </c>
    </row>
    <row r="219" spans="1:12" x14ac:dyDescent="0.25">
      <c r="A219" s="13">
        <v>42</v>
      </c>
      <c r="B219" s="93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28">
        <v>448.82889999999998</v>
      </c>
      <c r="G219" s="13">
        <v>375</v>
      </c>
      <c r="H219" s="88">
        <v>859</v>
      </c>
      <c r="I219" s="13">
        <v>4891</v>
      </c>
      <c r="J219" s="13">
        <v>5679</v>
      </c>
      <c r="K219" s="13">
        <v>2271</v>
      </c>
      <c r="L219" s="15">
        <f t="shared" si="7"/>
        <v>145.96143687268884</v>
      </c>
    </row>
    <row r="220" spans="1:12" x14ac:dyDescent="0.25">
      <c r="A220" s="13">
        <v>43</v>
      </c>
      <c r="B220" s="93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28">
        <v>1102.6610000000001</v>
      </c>
      <c r="G220" s="13">
        <v>1058</v>
      </c>
      <c r="H220" s="88">
        <v>1908</v>
      </c>
      <c r="I220" s="13">
        <v>5952</v>
      </c>
      <c r="J220" s="13">
        <v>7531</v>
      </c>
      <c r="K220" s="13">
        <v>5980</v>
      </c>
      <c r="L220" s="15">
        <f t="shared" si="7"/>
        <v>289.82870800690478</v>
      </c>
    </row>
    <row r="221" spans="1:12" x14ac:dyDescent="0.25">
      <c r="A221" s="13">
        <v>44</v>
      </c>
      <c r="B221" s="93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28">
        <v>518.39340000000004</v>
      </c>
      <c r="G221" s="13">
        <v>439.5</v>
      </c>
      <c r="H221" s="88">
        <v>986</v>
      </c>
      <c r="I221" s="13">
        <v>3530</v>
      </c>
      <c r="J221" s="13">
        <v>3855</v>
      </c>
      <c r="K221" s="13">
        <v>1804</v>
      </c>
      <c r="L221" s="15">
        <f t="shared" si="7"/>
        <v>170.80674448767834</v>
      </c>
    </row>
    <row r="222" spans="1:12" x14ac:dyDescent="0.25">
      <c r="A222" s="13">
        <v>45</v>
      </c>
      <c r="B222" s="93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28">
        <v>505.90379999999999</v>
      </c>
      <c r="G222" s="13">
        <v>398</v>
      </c>
      <c r="H222" s="88">
        <v>932</v>
      </c>
      <c r="I222" s="13">
        <v>6683</v>
      </c>
      <c r="J222" s="13">
        <v>8296</v>
      </c>
      <c r="K222" s="13">
        <v>3852</v>
      </c>
      <c r="L222" s="15">
        <f t="shared" si="7"/>
        <v>169.47685631629702</v>
      </c>
    </row>
    <row r="223" spans="1:12" x14ac:dyDescent="0.25">
      <c r="A223" s="13">
        <v>46</v>
      </c>
      <c r="B223" s="93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28">
        <v>430.53640000000001</v>
      </c>
      <c r="G223" s="13">
        <v>334</v>
      </c>
      <c r="H223" s="88">
        <v>671</v>
      </c>
      <c r="I223" s="13">
        <v>4779</v>
      </c>
      <c r="J223" s="13">
        <v>4419</v>
      </c>
      <c r="K223" s="13">
        <v>2288</v>
      </c>
      <c r="L223" s="15">
        <f t="shared" si="7"/>
        <v>188.98393301651959</v>
      </c>
    </row>
    <row r="224" spans="1:12" x14ac:dyDescent="0.25">
      <c r="A224" s="13">
        <v>47</v>
      </c>
      <c r="B224" s="93" t="str">
        <f t="shared" si="6"/>
        <v>2010Louny</v>
      </c>
      <c r="C224" s="13">
        <v>2010</v>
      </c>
      <c r="D224" s="14" t="s">
        <v>50</v>
      </c>
      <c r="E224" s="14" t="s">
        <v>44</v>
      </c>
      <c r="F224" s="28">
        <v>480.56150000000002</v>
      </c>
      <c r="G224" s="13">
        <v>401</v>
      </c>
      <c r="H224" s="88">
        <v>830</v>
      </c>
      <c r="I224" s="13">
        <v>3348</v>
      </c>
      <c r="J224" s="13">
        <v>3640</v>
      </c>
      <c r="K224" s="13">
        <v>2004</v>
      </c>
      <c r="L224" s="15">
        <f t="shared" si="7"/>
        <v>200.95054945054946</v>
      </c>
    </row>
    <row r="225" spans="1:12" x14ac:dyDescent="0.25">
      <c r="A225" s="13">
        <v>48</v>
      </c>
      <c r="B225" s="93" t="str">
        <f t="shared" si="6"/>
        <v>2010Most</v>
      </c>
      <c r="C225" s="13">
        <v>2010</v>
      </c>
      <c r="D225" s="14" t="s">
        <v>51</v>
      </c>
      <c r="E225" s="14" t="s">
        <v>44</v>
      </c>
      <c r="F225" s="28">
        <v>479.3965</v>
      </c>
      <c r="G225" s="13">
        <v>384</v>
      </c>
      <c r="H225" s="88">
        <v>988</v>
      </c>
      <c r="I225" s="13">
        <v>16879</v>
      </c>
      <c r="J225" s="13">
        <v>18724</v>
      </c>
      <c r="K225" s="13">
        <v>6906</v>
      </c>
      <c r="L225" s="15">
        <f t="shared" si="7"/>
        <v>134.62347788933988</v>
      </c>
    </row>
    <row r="226" spans="1:12" x14ac:dyDescent="0.25">
      <c r="A226" s="13">
        <v>49</v>
      </c>
      <c r="B226" s="93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28">
        <v>399.34059999999999</v>
      </c>
      <c r="G226" s="13">
        <v>278</v>
      </c>
      <c r="H226" s="88">
        <v>774</v>
      </c>
      <c r="I226" s="13">
        <v>6323</v>
      </c>
      <c r="J226" s="13">
        <v>6910</v>
      </c>
      <c r="K226" s="13">
        <v>2336</v>
      </c>
      <c r="L226" s="15">
        <f t="shared" si="7"/>
        <v>123.39218523878436</v>
      </c>
    </row>
    <row r="227" spans="1:12" x14ac:dyDescent="0.25">
      <c r="A227" s="13">
        <v>50</v>
      </c>
      <c r="B227" s="93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28">
        <v>492.75540000000001</v>
      </c>
      <c r="G227" s="13">
        <v>411</v>
      </c>
      <c r="H227" s="88">
        <v>814</v>
      </c>
      <c r="I227" s="13">
        <v>8994</v>
      </c>
      <c r="J227" s="13">
        <v>10893</v>
      </c>
      <c r="K227" s="13">
        <v>4869</v>
      </c>
      <c r="L227" s="15">
        <f t="shared" si="7"/>
        <v>163.14927017350593</v>
      </c>
    </row>
    <row r="228" spans="1:12" x14ac:dyDescent="0.25">
      <c r="A228" s="13">
        <v>51</v>
      </c>
      <c r="B228" s="93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28">
        <v>203.19820000000001</v>
      </c>
      <c r="G228" s="13">
        <v>168</v>
      </c>
      <c r="H228" s="88">
        <v>326</v>
      </c>
      <c r="I228" s="13">
        <v>1996</v>
      </c>
      <c r="J228" s="13">
        <v>1965</v>
      </c>
      <c r="K228" s="13">
        <v>438</v>
      </c>
      <c r="L228" s="15">
        <f t="shared" si="7"/>
        <v>81.358778625954201</v>
      </c>
    </row>
    <row r="229" spans="1:12" x14ac:dyDescent="0.25">
      <c r="A229" s="13">
        <v>52</v>
      </c>
      <c r="B229" s="93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28">
        <v>390.96420000000001</v>
      </c>
      <c r="G229" s="13">
        <v>245</v>
      </c>
      <c r="H229" s="88">
        <v>715</v>
      </c>
      <c r="I229" s="13">
        <v>5411</v>
      </c>
      <c r="J229" s="13">
        <v>5492</v>
      </c>
      <c r="K229" s="13">
        <v>1546</v>
      </c>
      <c r="L229" s="15">
        <f t="shared" si="7"/>
        <v>102.74763292061179</v>
      </c>
    </row>
    <row r="230" spans="1:12" x14ac:dyDescent="0.25">
      <c r="A230" s="13">
        <v>53</v>
      </c>
      <c r="B230" s="93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28">
        <v>289.9973</v>
      </c>
      <c r="G230" s="13">
        <v>139</v>
      </c>
      <c r="H230" s="88">
        <v>674</v>
      </c>
      <c r="I230" s="13">
        <v>2730</v>
      </c>
      <c r="J230" s="13">
        <v>2847</v>
      </c>
      <c r="K230" s="13">
        <v>947</v>
      </c>
      <c r="L230" s="15">
        <f t="shared" si="7"/>
        <v>121.41025641025641</v>
      </c>
    </row>
    <row r="231" spans="1:12" x14ac:dyDescent="0.25">
      <c r="A231" s="13">
        <v>54</v>
      </c>
      <c r="B231" s="93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28">
        <v>208.26570000000001</v>
      </c>
      <c r="G231" s="13">
        <v>126</v>
      </c>
      <c r="H231" s="88">
        <v>453</v>
      </c>
      <c r="I231" s="13">
        <v>2020</v>
      </c>
      <c r="J231" s="13">
        <v>1957</v>
      </c>
      <c r="K231" s="13">
        <v>597</v>
      </c>
      <c r="L231" s="15">
        <f t="shared" si="7"/>
        <v>111.34644864588655</v>
      </c>
    </row>
    <row r="232" spans="1:12" x14ac:dyDescent="0.25">
      <c r="A232" s="13">
        <v>55</v>
      </c>
      <c r="B232" s="93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28">
        <v>153.68109999999999</v>
      </c>
      <c r="G232" s="13">
        <v>95</v>
      </c>
      <c r="H232" s="88">
        <v>317</v>
      </c>
      <c r="I232" s="13">
        <v>2743</v>
      </c>
      <c r="J232" s="13">
        <v>2770</v>
      </c>
      <c r="K232" s="13">
        <v>361</v>
      </c>
      <c r="L232" s="15">
        <f t="shared" si="7"/>
        <v>47.568592057761727</v>
      </c>
    </row>
    <row r="233" spans="1:12" x14ac:dyDescent="0.25">
      <c r="A233" s="13">
        <v>56</v>
      </c>
      <c r="B233" s="93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28">
        <v>199.98589999999999</v>
      </c>
      <c r="G233" s="13">
        <v>113</v>
      </c>
      <c r="H233" s="88">
        <v>437</v>
      </c>
      <c r="I233" s="13">
        <v>6579</v>
      </c>
      <c r="J233" s="13">
        <v>6373</v>
      </c>
      <c r="K233" s="13">
        <v>2119</v>
      </c>
      <c r="L233" s="15">
        <f t="shared" si="7"/>
        <v>121.36121136042681</v>
      </c>
    </row>
    <row r="234" spans="1:12" x14ac:dyDescent="0.25">
      <c r="A234" s="13">
        <v>57</v>
      </c>
      <c r="B234" s="93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28">
        <v>443.34269999999998</v>
      </c>
      <c r="G234" s="13">
        <v>244</v>
      </c>
      <c r="H234" s="88">
        <v>1023</v>
      </c>
      <c r="I234" s="13">
        <v>1909</v>
      </c>
      <c r="J234" s="13">
        <v>1955</v>
      </c>
      <c r="K234" s="13">
        <v>499</v>
      </c>
      <c r="L234" s="15">
        <f t="shared" si="7"/>
        <v>93.163682864450124</v>
      </c>
    </row>
    <row r="235" spans="1:12" x14ac:dyDescent="0.25">
      <c r="A235" s="13">
        <v>58</v>
      </c>
      <c r="B235" s="93" t="str">
        <f t="shared" si="6"/>
        <v>2010Semily</v>
      </c>
      <c r="C235" s="13">
        <v>2010</v>
      </c>
      <c r="D235" s="14" t="s">
        <v>62</v>
      </c>
      <c r="E235" s="14" t="s">
        <v>55</v>
      </c>
      <c r="F235" s="28">
        <v>341.9461</v>
      </c>
      <c r="G235" s="13">
        <v>196</v>
      </c>
      <c r="H235" s="88">
        <v>717</v>
      </c>
      <c r="I235" s="13">
        <v>1731</v>
      </c>
      <c r="J235" s="13">
        <v>1617</v>
      </c>
      <c r="K235" s="13">
        <v>842</v>
      </c>
      <c r="L235" s="15">
        <f t="shared" si="7"/>
        <v>190.06184291898577</v>
      </c>
    </row>
    <row r="236" spans="1:12" x14ac:dyDescent="0.25">
      <c r="A236" s="13">
        <v>59</v>
      </c>
      <c r="B236" s="93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28">
        <v>124.5859</v>
      </c>
      <c r="G236" s="13">
        <v>86</v>
      </c>
      <c r="H236" s="88">
        <v>245</v>
      </c>
      <c r="I236" s="13">
        <v>2358</v>
      </c>
      <c r="J236" s="13">
        <v>2352</v>
      </c>
      <c r="K236" s="13">
        <v>488</v>
      </c>
      <c r="L236" s="15">
        <f t="shared" si="7"/>
        <v>75.731292517006807</v>
      </c>
    </row>
    <row r="237" spans="1:12" x14ac:dyDescent="0.25">
      <c r="A237" s="13">
        <v>60</v>
      </c>
      <c r="B237" s="93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28">
        <v>225.2226</v>
      </c>
      <c r="G237" s="13">
        <v>141</v>
      </c>
      <c r="H237" s="88">
        <v>473</v>
      </c>
      <c r="I237" s="13">
        <v>3674</v>
      </c>
      <c r="J237" s="13">
        <v>3705</v>
      </c>
      <c r="K237" s="13">
        <v>839</v>
      </c>
      <c r="L237" s="15">
        <f t="shared" si="7"/>
        <v>82.654520917678809</v>
      </c>
    </row>
    <row r="238" spans="1:12" x14ac:dyDescent="0.25">
      <c r="A238" s="13">
        <v>61</v>
      </c>
      <c r="B238" s="93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28">
        <v>202.94640000000001</v>
      </c>
      <c r="G238" s="13">
        <v>104.5</v>
      </c>
      <c r="H238" s="88">
        <v>445</v>
      </c>
      <c r="I238" s="13">
        <v>3286</v>
      </c>
      <c r="J238" s="13">
        <v>3180</v>
      </c>
      <c r="K238" s="13">
        <v>857</v>
      </c>
      <c r="L238" s="15">
        <f t="shared" si="7"/>
        <v>98.366352201257854</v>
      </c>
    </row>
    <row r="239" spans="1:12" x14ac:dyDescent="0.25">
      <c r="A239" s="13">
        <v>62</v>
      </c>
      <c r="B239" s="93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28">
        <v>343.82900000000001</v>
      </c>
      <c r="G239" s="13">
        <v>192</v>
      </c>
      <c r="H239" s="88">
        <v>775</v>
      </c>
      <c r="I239" s="13">
        <v>2875</v>
      </c>
      <c r="J239" s="13">
        <v>2981</v>
      </c>
      <c r="K239" s="13">
        <v>876</v>
      </c>
      <c r="L239" s="15">
        <f t="shared" si="7"/>
        <v>107.25930895672593</v>
      </c>
    </row>
    <row r="240" spans="1:12" x14ac:dyDescent="0.25">
      <c r="A240" s="13">
        <v>63</v>
      </c>
      <c r="B240" s="93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28">
        <v>663.38189999999997</v>
      </c>
      <c r="G240" s="13">
        <v>488</v>
      </c>
      <c r="H240" s="88">
        <v>1206</v>
      </c>
      <c r="I240" s="13">
        <v>22941</v>
      </c>
      <c r="J240" s="13">
        <v>23770</v>
      </c>
      <c r="K240" s="13">
        <v>15510</v>
      </c>
      <c r="L240" s="15">
        <f t="shared" si="7"/>
        <v>238.16365166175851</v>
      </c>
    </row>
    <row r="241" spans="1:12" x14ac:dyDescent="0.25">
      <c r="A241" s="13">
        <v>64</v>
      </c>
      <c r="B241" s="93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28">
        <v>427.04270000000002</v>
      </c>
      <c r="G241" s="13">
        <v>285.5</v>
      </c>
      <c r="H241" s="88">
        <v>758</v>
      </c>
      <c r="I241" s="13">
        <v>4479</v>
      </c>
      <c r="J241" s="13">
        <v>4965</v>
      </c>
      <c r="K241" s="13">
        <v>2060</v>
      </c>
      <c r="L241" s="15">
        <f t="shared" si="7"/>
        <v>151.44008056394765</v>
      </c>
    </row>
    <row r="242" spans="1:12" x14ac:dyDescent="0.25">
      <c r="A242" s="13">
        <v>65</v>
      </c>
      <c r="B242" s="93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28">
        <v>716.51099999999997</v>
      </c>
      <c r="G242" s="13">
        <v>521</v>
      </c>
      <c r="H242" s="88">
        <v>1563</v>
      </c>
      <c r="I242" s="13">
        <v>3984</v>
      </c>
      <c r="J242" s="13">
        <v>4485</v>
      </c>
      <c r="K242" s="13">
        <v>2903</v>
      </c>
      <c r="L242" s="15">
        <f t="shared" si="7"/>
        <v>236.2530657748049</v>
      </c>
    </row>
    <row r="243" spans="1:12" x14ac:dyDescent="0.25">
      <c r="A243" s="13">
        <v>66</v>
      </c>
      <c r="B243" s="93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28">
        <v>616.3528</v>
      </c>
      <c r="G243" s="13">
        <v>408</v>
      </c>
      <c r="H243" s="88">
        <v>1264</v>
      </c>
      <c r="I243" s="13">
        <v>4317</v>
      </c>
      <c r="J243" s="13">
        <v>4867</v>
      </c>
      <c r="K243" s="13">
        <v>2961</v>
      </c>
      <c r="L243" s="15">
        <f t="shared" si="7"/>
        <v>222.05979042531334</v>
      </c>
    </row>
    <row r="244" spans="1:12" x14ac:dyDescent="0.25">
      <c r="A244" s="13">
        <v>67</v>
      </c>
      <c r="B244" s="93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28">
        <v>265.61930000000001</v>
      </c>
      <c r="G244" s="13">
        <v>199</v>
      </c>
      <c r="H244" s="88">
        <v>442</v>
      </c>
      <c r="I244" s="13">
        <v>3110</v>
      </c>
      <c r="J244" s="13">
        <v>3303</v>
      </c>
      <c r="K244" s="13">
        <v>922</v>
      </c>
      <c r="L244" s="15">
        <f t="shared" si="7"/>
        <v>101.88616409324855</v>
      </c>
    </row>
    <row r="245" spans="1:12" x14ac:dyDescent="0.25">
      <c r="A245" s="13">
        <v>68</v>
      </c>
      <c r="B245" s="93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28">
        <v>260.36829999999998</v>
      </c>
      <c r="G245" s="13">
        <v>177</v>
      </c>
      <c r="H245" s="88">
        <v>429</v>
      </c>
      <c r="I245" s="13">
        <v>3298</v>
      </c>
      <c r="J245" s="13">
        <v>3168</v>
      </c>
      <c r="K245" s="13">
        <v>1020</v>
      </c>
      <c r="L245" s="15">
        <f t="shared" si="7"/>
        <v>117.51893939393939</v>
      </c>
    </row>
    <row r="246" spans="1:12" x14ac:dyDescent="0.25">
      <c r="A246" s="13">
        <v>69</v>
      </c>
      <c r="B246" s="93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28">
        <v>384.74720000000002</v>
      </c>
      <c r="G246" s="13">
        <v>209.5</v>
      </c>
      <c r="H246" s="88">
        <v>870</v>
      </c>
      <c r="I246" s="13">
        <v>3180</v>
      </c>
      <c r="J246" s="13">
        <v>3266</v>
      </c>
      <c r="K246" s="13">
        <v>1263</v>
      </c>
      <c r="L246" s="15">
        <f t="shared" si="7"/>
        <v>141.14972443355788</v>
      </c>
    </row>
    <row r="247" spans="1:12" x14ac:dyDescent="0.25">
      <c r="A247" s="13">
        <v>70</v>
      </c>
      <c r="B247" s="93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28">
        <v>265.38720000000001</v>
      </c>
      <c r="G247" s="13">
        <v>194</v>
      </c>
      <c r="H247" s="88">
        <v>428</v>
      </c>
      <c r="I247" s="13">
        <v>2859</v>
      </c>
      <c r="J247" s="13">
        <v>2830</v>
      </c>
      <c r="K247" s="13">
        <v>868</v>
      </c>
      <c r="L247" s="15">
        <f t="shared" si="7"/>
        <v>111.95053003533569</v>
      </c>
    </row>
    <row r="248" spans="1:12" x14ac:dyDescent="0.25">
      <c r="A248" s="13">
        <v>71</v>
      </c>
      <c r="B248" s="93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28">
        <v>484.37599999999998</v>
      </c>
      <c r="G248" s="13">
        <v>313</v>
      </c>
      <c r="H248" s="88">
        <v>1122</v>
      </c>
      <c r="I248" s="13">
        <v>3673</v>
      </c>
      <c r="J248" s="13">
        <v>3702</v>
      </c>
      <c r="K248" s="13">
        <v>2085</v>
      </c>
      <c r="L248" s="15">
        <f t="shared" si="7"/>
        <v>205.57131280388981</v>
      </c>
    </row>
    <row r="249" spans="1:12" x14ac:dyDescent="0.25">
      <c r="A249" s="13">
        <v>72</v>
      </c>
      <c r="B249" s="93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28">
        <v>502.74369999999999</v>
      </c>
      <c r="G249" s="13">
        <v>232</v>
      </c>
      <c r="H249" s="88">
        <v>1204</v>
      </c>
      <c r="I249" s="13">
        <v>2225</v>
      </c>
      <c r="J249" s="13">
        <v>2454</v>
      </c>
      <c r="K249" s="13">
        <v>1094</v>
      </c>
      <c r="L249" s="15">
        <f t="shared" si="7"/>
        <v>162.71801140994296</v>
      </c>
    </row>
    <row r="250" spans="1:12" x14ac:dyDescent="0.25">
      <c r="A250" s="13">
        <v>73</v>
      </c>
      <c r="B250" s="93" t="str">
        <f t="shared" si="6"/>
        <v>2010Zlín</v>
      </c>
      <c r="C250" s="13">
        <v>2010</v>
      </c>
      <c r="D250" s="14" t="s">
        <v>78</v>
      </c>
      <c r="E250" s="14" t="s">
        <v>67</v>
      </c>
      <c r="F250" s="28">
        <v>250.9367</v>
      </c>
      <c r="G250" s="13">
        <v>106</v>
      </c>
      <c r="H250" s="88">
        <v>503</v>
      </c>
      <c r="I250" s="13">
        <v>6260</v>
      </c>
      <c r="J250" s="13">
        <v>6405</v>
      </c>
      <c r="K250" s="13">
        <v>1956</v>
      </c>
      <c r="L250" s="15">
        <f t="shared" si="7"/>
        <v>111.46604215456675</v>
      </c>
    </row>
    <row r="251" spans="1:12" x14ac:dyDescent="0.25">
      <c r="A251" s="13">
        <v>74</v>
      </c>
      <c r="B251" s="93" t="str">
        <f t="shared" si="6"/>
        <v>2010Znojmo</v>
      </c>
      <c r="C251" s="13">
        <v>2010</v>
      </c>
      <c r="D251" s="14" t="s">
        <v>79</v>
      </c>
      <c r="E251" s="14" t="s">
        <v>67</v>
      </c>
      <c r="F251" s="28">
        <v>341.7303</v>
      </c>
      <c r="G251" s="13">
        <v>290</v>
      </c>
      <c r="H251" s="88">
        <v>542</v>
      </c>
      <c r="I251" s="13">
        <v>3769</v>
      </c>
      <c r="J251" s="13">
        <v>3792</v>
      </c>
      <c r="K251" s="13">
        <v>1552</v>
      </c>
      <c r="L251" s="15">
        <f t="shared" si="7"/>
        <v>149.38818565400842</v>
      </c>
    </row>
    <row r="252" spans="1:12" x14ac:dyDescent="0.25">
      <c r="A252" s="13">
        <v>75</v>
      </c>
      <c r="B252" s="93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28">
        <v>297.66730000000001</v>
      </c>
      <c r="G252" s="13">
        <v>168</v>
      </c>
      <c r="H252" s="88">
        <v>487</v>
      </c>
      <c r="I252" s="13">
        <v>2838</v>
      </c>
      <c r="J252" s="13">
        <v>2826</v>
      </c>
      <c r="K252" s="13">
        <v>944</v>
      </c>
      <c r="L252" s="15">
        <f t="shared" si="7"/>
        <v>121.92498230714791</v>
      </c>
    </row>
    <row r="253" spans="1:12" x14ac:dyDescent="0.25">
      <c r="A253" s="13">
        <v>76</v>
      </c>
      <c r="B253" s="93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28">
        <v>287.9939</v>
      </c>
      <c r="G253" s="13">
        <v>213</v>
      </c>
      <c r="H253" s="88">
        <v>533</v>
      </c>
      <c r="I253" s="13">
        <v>4181</v>
      </c>
      <c r="J253" s="13">
        <v>4121</v>
      </c>
      <c r="K253" s="13">
        <v>1684</v>
      </c>
      <c r="L253" s="15">
        <f t="shared" si="7"/>
        <v>149.15311817520021</v>
      </c>
    </row>
    <row r="254" spans="1:12" x14ac:dyDescent="0.25">
      <c r="A254" s="13">
        <v>77</v>
      </c>
      <c r="B254" s="93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28">
        <v>344.47210000000001</v>
      </c>
      <c r="G254" s="13">
        <v>252</v>
      </c>
      <c r="H254" s="88">
        <v>651</v>
      </c>
      <c r="I254" s="13">
        <v>5727</v>
      </c>
      <c r="J254" s="13">
        <v>6333</v>
      </c>
      <c r="K254" s="13">
        <v>2231</v>
      </c>
      <c r="L254" s="15">
        <f t="shared" si="7"/>
        <v>128.58282014842885</v>
      </c>
    </row>
    <row r="255" spans="1:12" x14ac:dyDescent="0.25">
      <c r="A255" s="13">
        <v>78</v>
      </c>
      <c r="B255" s="93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28">
        <v>268.4443</v>
      </c>
      <c r="G255" s="13">
        <v>174</v>
      </c>
      <c r="H255" s="88">
        <v>502</v>
      </c>
      <c r="I255" s="13">
        <v>1185</v>
      </c>
      <c r="J255" s="13">
        <v>1228</v>
      </c>
      <c r="K255" s="13">
        <v>486</v>
      </c>
      <c r="L255" s="15">
        <f t="shared" si="7"/>
        <v>144.45439739413681</v>
      </c>
    </row>
    <row r="256" spans="1:12" x14ac:dyDescent="0.25">
      <c r="A256" s="13">
        <v>79</v>
      </c>
      <c r="B256" s="93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28">
        <v>236.81610000000001</v>
      </c>
      <c r="G256" s="13">
        <v>180.5</v>
      </c>
      <c r="H256" s="88">
        <v>443</v>
      </c>
      <c r="I256" s="13">
        <v>9780</v>
      </c>
      <c r="J256" s="13">
        <v>9788</v>
      </c>
      <c r="K256" s="13">
        <v>2526</v>
      </c>
      <c r="L256" s="15">
        <f t="shared" si="7"/>
        <v>94.195954229668985</v>
      </c>
    </row>
    <row r="257" spans="1:12" x14ac:dyDescent="0.25">
      <c r="A257" s="13">
        <v>80</v>
      </c>
      <c r="B257" s="93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28">
        <v>191.08510000000001</v>
      </c>
      <c r="G257" s="13">
        <v>126</v>
      </c>
      <c r="H257" s="88">
        <v>320</v>
      </c>
      <c r="I257" s="13">
        <v>5017</v>
      </c>
      <c r="J257" s="13">
        <v>5019</v>
      </c>
      <c r="K257" s="13">
        <v>1190</v>
      </c>
      <c r="L257" s="15">
        <f t="shared" si="7"/>
        <v>86.541143654114364</v>
      </c>
    </row>
    <row r="258" spans="1:12" x14ac:dyDescent="0.25">
      <c r="A258" s="13">
        <v>81</v>
      </c>
      <c r="B258" s="93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28">
        <v>202.40180000000001</v>
      </c>
      <c r="G258" s="13">
        <v>139</v>
      </c>
      <c r="H258" s="88">
        <v>374</v>
      </c>
      <c r="I258" s="13">
        <v>7828</v>
      </c>
      <c r="J258" s="13">
        <v>8079</v>
      </c>
      <c r="K258" s="13">
        <v>1620</v>
      </c>
      <c r="L258" s="15">
        <f t="shared" si="7"/>
        <v>73.189751206832526</v>
      </c>
    </row>
    <row r="259" spans="1:12" x14ac:dyDescent="0.25">
      <c r="A259" s="13">
        <v>82</v>
      </c>
      <c r="B259" s="93" t="str">
        <f t="shared" si="6"/>
        <v>2010Opava</v>
      </c>
      <c r="C259" s="13">
        <v>2010</v>
      </c>
      <c r="D259" s="14" t="s">
        <v>88</v>
      </c>
      <c r="E259" s="14" t="s">
        <v>82</v>
      </c>
      <c r="F259" s="28">
        <v>299.18290000000002</v>
      </c>
      <c r="G259" s="13">
        <v>230</v>
      </c>
      <c r="H259" s="88">
        <v>537</v>
      </c>
      <c r="I259" s="13">
        <v>4828</v>
      </c>
      <c r="J259" s="13">
        <v>4810</v>
      </c>
      <c r="K259" s="13">
        <v>1744</v>
      </c>
      <c r="L259" s="15">
        <f t="shared" si="7"/>
        <v>132.34095634095635</v>
      </c>
    </row>
    <row r="260" spans="1:12" x14ac:dyDescent="0.25">
      <c r="A260" s="13">
        <v>83</v>
      </c>
      <c r="B260" s="93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28">
        <v>384.8175</v>
      </c>
      <c r="G260" s="13">
        <v>316</v>
      </c>
      <c r="H260" s="88">
        <v>714</v>
      </c>
      <c r="I260" s="13">
        <v>19772</v>
      </c>
      <c r="J260" s="13">
        <v>20758</v>
      </c>
      <c r="K260" s="13">
        <v>9117</v>
      </c>
      <c r="L260" s="15">
        <f t="shared" si="7"/>
        <v>160.30951922150496</v>
      </c>
    </row>
    <row r="261" spans="1:12" x14ac:dyDescent="0.25">
      <c r="A261" s="13">
        <v>84</v>
      </c>
      <c r="B261" s="93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28">
        <v>183.3613</v>
      </c>
      <c r="G261" s="13">
        <v>126.5</v>
      </c>
      <c r="H261" s="88">
        <v>313</v>
      </c>
      <c r="I261" s="13">
        <v>3733</v>
      </c>
      <c r="J261" s="13">
        <v>3759</v>
      </c>
      <c r="K261" s="13">
        <v>754</v>
      </c>
      <c r="L261" s="15">
        <f t="shared" si="7"/>
        <v>73.213620643788232</v>
      </c>
    </row>
    <row r="262" spans="1:12" x14ac:dyDescent="0.25">
      <c r="A262" s="13">
        <v>85</v>
      </c>
      <c r="B262" s="93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28">
        <v>318.46050000000002</v>
      </c>
      <c r="G262" s="13">
        <v>160</v>
      </c>
      <c r="H262" s="88">
        <v>755</v>
      </c>
      <c r="I262" s="13">
        <v>3190</v>
      </c>
      <c r="J262" s="13">
        <v>3136</v>
      </c>
      <c r="K262" s="13">
        <v>1420</v>
      </c>
      <c r="L262" s="15">
        <f t="shared" si="7"/>
        <v>165.27423469387756</v>
      </c>
    </row>
    <row r="263" spans="1:12" x14ac:dyDescent="0.25">
      <c r="A263" s="13">
        <v>86</v>
      </c>
      <c r="B263" s="93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28">
        <v>302.37079999999997</v>
      </c>
      <c r="G263" s="13">
        <v>171</v>
      </c>
      <c r="H263" s="88">
        <v>665</v>
      </c>
      <c r="I263" s="13">
        <v>3015</v>
      </c>
      <c r="J263" s="13">
        <v>3103</v>
      </c>
      <c r="K263" s="13">
        <v>1041</v>
      </c>
      <c r="L263" s="15">
        <f t="shared" ref="L263:L326" si="9">K263/J263*365</f>
        <v>122.45085401224623</v>
      </c>
    </row>
    <row r="264" spans="1:12" x14ac:dyDescent="0.25">
      <c r="A264" s="13">
        <v>1</v>
      </c>
      <c r="B264" s="93" t="str">
        <f t="shared" si="8"/>
        <v>2011Praha 1</v>
      </c>
      <c r="C264" s="13">
        <v>2011</v>
      </c>
      <c r="D264" s="14" t="s">
        <v>2</v>
      </c>
      <c r="E264" s="14" t="s">
        <v>3</v>
      </c>
      <c r="F264" s="28">
        <v>245.262</v>
      </c>
      <c r="G264" s="13">
        <v>163</v>
      </c>
      <c r="H264" s="88">
        <v>532</v>
      </c>
      <c r="I264" s="13">
        <v>35559</v>
      </c>
      <c r="J264" s="13">
        <v>35423</v>
      </c>
      <c r="K264" s="13">
        <v>6449</v>
      </c>
      <c r="L264" s="15">
        <f t="shared" si="9"/>
        <v>66.450752336052844</v>
      </c>
    </row>
    <row r="265" spans="1:12" x14ac:dyDescent="0.25">
      <c r="A265" s="13">
        <v>2</v>
      </c>
      <c r="B265" s="93" t="str">
        <f t="shared" si="8"/>
        <v>2011Praha 2</v>
      </c>
      <c r="C265" s="13">
        <v>2011</v>
      </c>
      <c r="D265" s="14" t="s">
        <v>4</v>
      </c>
      <c r="E265" s="14" t="s">
        <v>3</v>
      </c>
      <c r="F265" s="28">
        <v>401.94810000000001</v>
      </c>
      <c r="G265" s="13">
        <v>308</v>
      </c>
      <c r="H265" s="88">
        <v>771</v>
      </c>
      <c r="I265" s="13">
        <v>6490</v>
      </c>
      <c r="J265" s="13">
        <v>6079</v>
      </c>
      <c r="K265" s="13">
        <v>3626</v>
      </c>
      <c r="L265" s="15">
        <f t="shared" si="9"/>
        <v>217.71508471788121</v>
      </c>
    </row>
    <row r="266" spans="1:12" x14ac:dyDescent="0.25">
      <c r="A266" s="13">
        <v>3</v>
      </c>
      <c r="B266" s="93" t="str">
        <f t="shared" si="8"/>
        <v>2011Praha 3</v>
      </c>
      <c r="C266" s="13">
        <v>2011</v>
      </c>
      <c r="D266" s="14" t="s">
        <v>5</v>
      </c>
      <c r="E266" s="14" t="s">
        <v>3</v>
      </c>
      <c r="F266" s="28">
        <v>300.30270000000002</v>
      </c>
      <c r="G266" s="13">
        <v>189</v>
      </c>
      <c r="H266" s="88">
        <v>600</v>
      </c>
      <c r="I266" s="13">
        <v>4930</v>
      </c>
      <c r="J266" s="13">
        <v>5388</v>
      </c>
      <c r="K266" s="13">
        <v>1452</v>
      </c>
      <c r="L266" s="15">
        <f t="shared" si="9"/>
        <v>98.363028953229389</v>
      </c>
    </row>
    <row r="267" spans="1:12" x14ac:dyDescent="0.25">
      <c r="A267" s="13">
        <v>4</v>
      </c>
      <c r="B267" s="93" t="str">
        <f t="shared" si="8"/>
        <v>2011Praha 4</v>
      </c>
      <c r="C267" s="13">
        <v>2011</v>
      </c>
      <c r="D267" s="14" t="s">
        <v>6</v>
      </c>
      <c r="E267" s="14" t="s">
        <v>3</v>
      </c>
      <c r="F267" s="28">
        <v>368.80759999999998</v>
      </c>
      <c r="G267" s="13">
        <v>260</v>
      </c>
      <c r="H267" s="88">
        <v>723</v>
      </c>
      <c r="I267" s="13">
        <v>13276</v>
      </c>
      <c r="J267" s="13">
        <v>13004</v>
      </c>
      <c r="K267" s="13">
        <v>5121</v>
      </c>
      <c r="L267" s="15">
        <f t="shared" si="9"/>
        <v>143.7376960935097</v>
      </c>
    </row>
    <row r="268" spans="1:12" x14ac:dyDescent="0.25">
      <c r="A268" s="13">
        <v>5</v>
      </c>
      <c r="B268" s="93" t="str">
        <f t="shared" si="8"/>
        <v>2011Praha 5</v>
      </c>
      <c r="C268" s="13">
        <v>2011</v>
      </c>
      <c r="D268" s="14" t="s">
        <v>7</v>
      </c>
      <c r="E268" s="14" t="s">
        <v>3</v>
      </c>
      <c r="F268" s="28">
        <v>316.46769999999998</v>
      </c>
      <c r="G268" s="13">
        <v>271</v>
      </c>
      <c r="H268" s="88">
        <v>600</v>
      </c>
      <c r="I268" s="13">
        <v>8979</v>
      </c>
      <c r="J268" s="13">
        <v>9704</v>
      </c>
      <c r="K268" s="13">
        <v>4114</v>
      </c>
      <c r="L268" s="15">
        <f t="shared" si="9"/>
        <v>154.74134377576257</v>
      </c>
    </row>
    <row r="269" spans="1:12" x14ac:dyDescent="0.25">
      <c r="A269" s="13">
        <v>6</v>
      </c>
      <c r="B269" s="93" t="str">
        <f t="shared" si="8"/>
        <v>2011Praha 6</v>
      </c>
      <c r="C269" s="13">
        <v>2011</v>
      </c>
      <c r="D269" s="14" t="s">
        <v>8</v>
      </c>
      <c r="E269" s="14" t="s">
        <v>3</v>
      </c>
      <c r="F269" s="28">
        <v>391.95890000000003</v>
      </c>
      <c r="G269" s="13">
        <v>287</v>
      </c>
      <c r="H269" s="88">
        <v>763</v>
      </c>
      <c r="I269" s="13">
        <v>7964</v>
      </c>
      <c r="J269" s="13">
        <v>8464</v>
      </c>
      <c r="K269" s="13">
        <v>2559</v>
      </c>
      <c r="L269" s="15">
        <f t="shared" si="9"/>
        <v>110.35385160680529</v>
      </c>
    </row>
    <row r="270" spans="1:12" x14ac:dyDescent="0.25">
      <c r="A270" s="13">
        <v>7</v>
      </c>
      <c r="B270" s="93" t="str">
        <f t="shared" si="8"/>
        <v>2011Praha 7</v>
      </c>
      <c r="C270" s="13">
        <v>2011</v>
      </c>
      <c r="D270" s="14" t="s">
        <v>9</v>
      </c>
      <c r="E270" s="14" t="s">
        <v>3</v>
      </c>
      <c r="F270" s="28">
        <v>453.90719999999999</v>
      </c>
      <c r="G270" s="13">
        <v>358</v>
      </c>
      <c r="H270" s="88">
        <v>841</v>
      </c>
      <c r="I270" s="13">
        <v>2609</v>
      </c>
      <c r="J270" s="13">
        <v>2591</v>
      </c>
      <c r="K270" s="13">
        <v>1699</v>
      </c>
      <c r="L270" s="15">
        <f t="shared" si="9"/>
        <v>239.34195291393283</v>
      </c>
    </row>
    <row r="271" spans="1:12" x14ac:dyDescent="0.25">
      <c r="A271" s="13">
        <v>8</v>
      </c>
      <c r="B271" s="93" t="str">
        <f t="shared" si="8"/>
        <v>2011Praha 8</v>
      </c>
      <c r="C271" s="13">
        <v>2011</v>
      </c>
      <c r="D271" s="14" t="s">
        <v>10</v>
      </c>
      <c r="E271" s="14" t="s">
        <v>3</v>
      </c>
      <c r="F271" s="28">
        <v>370.4529</v>
      </c>
      <c r="G271" s="13">
        <v>304</v>
      </c>
      <c r="H271" s="88">
        <v>636</v>
      </c>
      <c r="I271" s="13">
        <v>4933</v>
      </c>
      <c r="J271" s="13">
        <v>4997</v>
      </c>
      <c r="K271" s="13">
        <v>2475</v>
      </c>
      <c r="L271" s="15">
        <f t="shared" si="9"/>
        <v>180.78347008204923</v>
      </c>
    </row>
    <row r="272" spans="1:12" x14ac:dyDescent="0.25">
      <c r="A272" s="13">
        <v>9</v>
      </c>
      <c r="B272" s="93" t="str">
        <f t="shared" si="8"/>
        <v>2011Praha 9</v>
      </c>
      <c r="C272" s="13">
        <v>2011</v>
      </c>
      <c r="D272" s="14" t="s">
        <v>11</v>
      </c>
      <c r="E272" s="14" t="s">
        <v>3</v>
      </c>
      <c r="F272" s="28">
        <v>272.50360000000001</v>
      </c>
      <c r="G272" s="13">
        <v>196</v>
      </c>
      <c r="H272" s="88">
        <v>530</v>
      </c>
      <c r="I272" s="13">
        <v>5395</v>
      </c>
      <c r="J272" s="13">
        <v>5513</v>
      </c>
      <c r="K272" s="13">
        <v>3243</v>
      </c>
      <c r="L272" s="15">
        <f t="shared" si="9"/>
        <v>214.70977689098495</v>
      </c>
    </row>
    <row r="273" spans="1:12" x14ac:dyDescent="0.25">
      <c r="A273" s="13">
        <v>10</v>
      </c>
      <c r="B273" s="93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28">
        <v>324.4153</v>
      </c>
      <c r="G273" s="13">
        <v>252</v>
      </c>
      <c r="H273" s="88">
        <v>604</v>
      </c>
      <c r="I273" s="13">
        <v>6538</v>
      </c>
      <c r="J273" s="13">
        <v>6659</v>
      </c>
      <c r="K273" s="13">
        <v>3335</v>
      </c>
      <c r="L273" s="15">
        <f t="shared" si="9"/>
        <v>182.80147169244631</v>
      </c>
    </row>
    <row r="274" spans="1:12" x14ac:dyDescent="0.25">
      <c r="A274" s="13">
        <v>11</v>
      </c>
      <c r="B274" s="93" t="str">
        <f t="shared" si="8"/>
        <v>2011Beroun</v>
      </c>
      <c r="C274" s="13">
        <v>2011</v>
      </c>
      <c r="D274" s="14" t="s">
        <v>13</v>
      </c>
      <c r="E274" s="14" t="s">
        <v>14</v>
      </c>
      <c r="F274" s="28">
        <v>369.14850000000001</v>
      </c>
      <c r="G274" s="13">
        <v>301</v>
      </c>
      <c r="H274" s="88">
        <v>662</v>
      </c>
      <c r="I274" s="13">
        <v>5109</v>
      </c>
      <c r="J274" s="13">
        <v>4042</v>
      </c>
      <c r="K274" s="13">
        <v>1975</v>
      </c>
      <c r="L274" s="15">
        <f t="shared" si="9"/>
        <v>178.34611578426524</v>
      </c>
    </row>
    <row r="275" spans="1:12" x14ac:dyDescent="0.25">
      <c r="A275" s="13">
        <v>12</v>
      </c>
      <c r="B275" s="93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28">
        <v>240.3509</v>
      </c>
      <c r="G275" s="13">
        <v>187</v>
      </c>
      <c r="H275" s="88">
        <v>440</v>
      </c>
      <c r="I275" s="13">
        <v>2306</v>
      </c>
      <c r="J275" s="13">
        <v>2495</v>
      </c>
      <c r="K275" s="13">
        <v>853</v>
      </c>
      <c r="L275" s="15">
        <f t="shared" si="9"/>
        <v>124.78757515030061</v>
      </c>
    </row>
    <row r="276" spans="1:12" x14ac:dyDescent="0.25">
      <c r="A276" s="13">
        <v>13</v>
      </c>
      <c r="B276" s="93" t="str">
        <f t="shared" si="8"/>
        <v>2011Kladno</v>
      </c>
      <c r="C276" s="13">
        <v>2011</v>
      </c>
      <c r="D276" s="14" t="s">
        <v>16</v>
      </c>
      <c r="E276" s="14" t="s">
        <v>14</v>
      </c>
      <c r="F276" s="28">
        <v>228.94</v>
      </c>
      <c r="G276" s="13">
        <v>169</v>
      </c>
      <c r="H276" s="88">
        <v>497</v>
      </c>
      <c r="I276" s="13">
        <v>4573</v>
      </c>
      <c r="J276" s="13">
        <v>4923</v>
      </c>
      <c r="K276" s="13">
        <v>1134</v>
      </c>
      <c r="L276" s="15">
        <f t="shared" si="9"/>
        <v>84.076782449725783</v>
      </c>
    </row>
    <row r="277" spans="1:12" x14ac:dyDescent="0.25">
      <c r="A277" s="13">
        <v>14</v>
      </c>
      <c r="B277" s="93" t="str">
        <f t="shared" si="8"/>
        <v>2011Kolín</v>
      </c>
      <c r="C277" s="13">
        <v>2011</v>
      </c>
      <c r="D277" s="14" t="s">
        <v>17</v>
      </c>
      <c r="E277" s="14" t="s">
        <v>14</v>
      </c>
      <c r="F277" s="28">
        <v>210.84360000000001</v>
      </c>
      <c r="G277" s="13">
        <v>182</v>
      </c>
      <c r="H277" s="88">
        <v>384</v>
      </c>
      <c r="I277" s="13">
        <v>3386</v>
      </c>
      <c r="J277" s="13">
        <v>3466</v>
      </c>
      <c r="K277" s="13">
        <v>1011</v>
      </c>
      <c r="L277" s="15">
        <f t="shared" si="9"/>
        <v>106.46710905943452</v>
      </c>
    </row>
    <row r="278" spans="1:12" x14ac:dyDescent="0.25">
      <c r="A278" s="13">
        <v>15</v>
      </c>
      <c r="B278" s="93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28">
        <v>226.1763</v>
      </c>
      <c r="G278" s="13">
        <v>206</v>
      </c>
      <c r="H278" s="88">
        <v>396</v>
      </c>
      <c r="I278" s="13">
        <v>1751</v>
      </c>
      <c r="J278" s="13">
        <v>1808</v>
      </c>
      <c r="K278" s="13">
        <v>369</v>
      </c>
      <c r="L278" s="15">
        <f t="shared" si="9"/>
        <v>74.493915929203538</v>
      </c>
    </row>
    <row r="279" spans="1:12" x14ac:dyDescent="0.25">
      <c r="A279" s="13">
        <v>16</v>
      </c>
      <c r="B279" s="93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28">
        <v>250.40459999999999</v>
      </c>
      <c r="G279" s="13">
        <v>221</v>
      </c>
      <c r="H279" s="88">
        <v>447</v>
      </c>
      <c r="I279" s="13">
        <v>2824</v>
      </c>
      <c r="J279" s="13">
        <v>2918</v>
      </c>
      <c r="K279" s="13">
        <v>834</v>
      </c>
      <c r="L279" s="15">
        <f t="shared" si="9"/>
        <v>104.32145305003428</v>
      </c>
    </row>
    <row r="280" spans="1:12" x14ac:dyDescent="0.25">
      <c r="A280" s="13">
        <v>17</v>
      </c>
      <c r="B280" s="93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28">
        <v>149.43199999999999</v>
      </c>
      <c r="G280" s="13">
        <v>105</v>
      </c>
      <c r="H280" s="88">
        <v>308</v>
      </c>
      <c r="I280" s="13">
        <v>3145</v>
      </c>
      <c r="J280" s="13">
        <v>3192</v>
      </c>
      <c r="K280" s="13">
        <v>558</v>
      </c>
      <c r="L280" s="15">
        <f t="shared" si="9"/>
        <v>63.806390977443613</v>
      </c>
    </row>
    <row r="281" spans="1:12" x14ac:dyDescent="0.25">
      <c r="A281" s="13">
        <v>18</v>
      </c>
      <c r="B281" s="93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28">
        <v>216.72730000000001</v>
      </c>
      <c r="G281" s="13">
        <v>171</v>
      </c>
      <c r="H281" s="88">
        <v>364</v>
      </c>
      <c r="I281" s="13">
        <v>2311</v>
      </c>
      <c r="J281" s="13">
        <v>2363</v>
      </c>
      <c r="K281" s="13">
        <v>452</v>
      </c>
      <c r="L281" s="15">
        <f t="shared" si="9"/>
        <v>69.818027930596699</v>
      </c>
    </row>
    <row r="282" spans="1:12" x14ac:dyDescent="0.25">
      <c r="A282" s="13">
        <v>19</v>
      </c>
      <c r="B282" s="93" t="str">
        <f t="shared" si="8"/>
        <v>2011Praha-Východ</v>
      </c>
      <c r="C282" s="13">
        <v>2011</v>
      </c>
      <c r="D282" s="14" t="s">
        <v>133</v>
      </c>
      <c r="E282" s="14" t="s">
        <v>14</v>
      </c>
      <c r="F282" s="28">
        <v>267.90030000000002</v>
      </c>
      <c r="G282" s="13">
        <v>189</v>
      </c>
      <c r="H282" s="88">
        <v>492</v>
      </c>
      <c r="I282" s="13">
        <v>3921</v>
      </c>
      <c r="J282" s="13">
        <v>3861</v>
      </c>
      <c r="K282" s="13">
        <v>1177</v>
      </c>
      <c r="L282" s="15">
        <f t="shared" si="9"/>
        <v>111.26780626780626</v>
      </c>
    </row>
    <row r="283" spans="1:12" x14ac:dyDescent="0.25">
      <c r="A283" s="13">
        <v>20</v>
      </c>
      <c r="B283" s="93" t="str">
        <f t="shared" si="8"/>
        <v>2011Praha-Západ</v>
      </c>
      <c r="C283" s="13">
        <v>2011</v>
      </c>
      <c r="D283" s="14" t="s">
        <v>134</v>
      </c>
      <c r="E283" s="14" t="s">
        <v>14</v>
      </c>
      <c r="F283" s="28">
        <v>263.31119999999999</v>
      </c>
      <c r="G283" s="13">
        <v>160</v>
      </c>
      <c r="H283" s="88">
        <v>628</v>
      </c>
      <c r="I283" s="13">
        <v>4050</v>
      </c>
      <c r="J283" s="13">
        <v>3880</v>
      </c>
      <c r="K283" s="13">
        <v>1401</v>
      </c>
      <c r="L283" s="15">
        <f t="shared" si="9"/>
        <v>131.79510309278351</v>
      </c>
    </row>
    <row r="284" spans="1:12" x14ac:dyDescent="0.25">
      <c r="A284" s="13">
        <v>21</v>
      </c>
      <c r="B284" s="93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28">
        <v>228.49709999999999</v>
      </c>
      <c r="G284" s="13">
        <v>215</v>
      </c>
      <c r="H284" s="88">
        <v>378</v>
      </c>
      <c r="I284" s="13">
        <v>3066</v>
      </c>
      <c r="J284" s="13">
        <v>3143</v>
      </c>
      <c r="K284" s="13">
        <v>548</v>
      </c>
      <c r="L284" s="15">
        <f t="shared" si="9"/>
        <v>63.639834552974861</v>
      </c>
    </row>
    <row r="285" spans="1:12" x14ac:dyDescent="0.25">
      <c r="A285" s="13">
        <v>22</v>
      </c>
      <c r="B285" s="93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28">
        <v>194.51079999999999</v>
      </c>
      <c r="G285" s="13">
        <v>160</v>
      </c>
      <c r="H285" s="88">
        <v>350</v>
      </c>
      <c r="I285" s="13">
        <v>1467</v>
      </c>
      <c r="J285" s="13">
        <v>1448</v>
      </c>
      <c r="K285" s="13">
        <v>309</v>
      </c>
      <c r="L285" s="15">
        <f t="shared" si="9"/>
        <v>77.890193370165747</v>
      </c>
    </row>
    <row r="286" spans="1:12" x14ac:dyDescent="0.25">
      <c r="A286" s="13">
        <v>23</v>
      </c>
      <c r="B286" s="93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28">
        <v>174.35910000000001</v>
      </c>
      <c r="G286" s="13">
        <v>153</v>
      </c>
      <c r="H286" s="88">
        <v>237</v>
      </c>
      <c r="I286" s="13">
        <v>7159</v>
      </c>
      <c r="J286" s="13">
        <v>6964</v>
      </c>
      <c r="K286" s="13">
        <v>1355</v>
      </c>
      <c r="L286" s="15">
        <f t="shared" si="9"/>
        <v>71.018811028144739</v>
      </c>
    </row>
    <row r="287" spans="1:12" x14ac:dyDescent="0.25">
      <c r="A287" s="13">
        <v>24</v>
      </c>
      <c r="B287" s="93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28">
        <v>160.74440000000001</v>
      </c>
      <c r="G287" s="13">
        <v>139</v>
      </c>
      <c r="H287" s="88">
        <v>267</v>
      </c>
      <c r="I287" s="13">
        <v>2397</v>
      </c>
      <c r="J287" s="13">
        <v>2370</v>
      </c>
      <c r="K287" s="13">
        <v>390</v>
      </c>
      <c r="L287" s="15">
        <f t="shared" si="9"/>
        <v>60.063291139240505</v>
      </c>
    </row>
    <row r="288" spans="1:12" x14ac:dyDescent="0.25">
      <c r="A288" s="13">
        <v>25</v>
      </c>
      <c r="B288" s="93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28">
        <v>179.62780000000001</v>
      </c>
      <c r="G288" s="13">
        <v>107.5</v>
      </c>
      <c r="H288" s="88">
        <v>418</v>
      </c>
      <c r="I288" s="13">
        <v>2628</v>
      </c>
      <c r="J288" s="13">
        <v>2623</v>
      </c>
      <c r="K288" s="13">
        <v>358</v>
      </c>
      <c r="L288" s="15">
        <f t="shared" si="9"/>
        <v>49.817003431185668</v>
      </c>
    </row>
    <row r="289" spans="1:12" x14ac:dyDescent="0.25">
      <c r="A289" s="13">
        <v>26</v>
      </c>
      <c r="B289" s="93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28">
        <v>135.35470000000001</v>
      </c>
      <c r="G289" s="13">
        <v>97</v>
      </c>
      <c r="H289" s="88">
        <v>266</v>
      </c>
      <c r="I289" s="13">
        <v>1562</v>
      </c>
      <c r="J289" s="13">
        <v>1408</v>
      </c>
      <c r="K289" s="13">
        <v>350</v>
      </c>
      <c r="L289" s="15">
        <f t="shared" si="9"/>
        <v>90.731534090909079</v>
      </c>
    </row>
    <row r="290" spans="1:12" x14ac:dyDescent="0.25">
      <c r="A290" s="13">
        <v>27</v>
      </c>
      <c r="B290" s="93" t="str">
        <f t="shared" si="8"/>
        <v>2011Písek</v>
      </c>
      <c r="C290" s="13">
        <v>2011</v>
      </c>
      <c r="D290" s="14" t="s">
        <v>29</v>
      </c>
      <c r="E290" s="14" t="s">
        <v>25</v>
      </c>
      <c r="F290" s="28">
        <v>247.99590000000001</v>
      </c>
      <c r="G290" s="13">
        <v>219</v>
      </c>
      <c r="H290" s="88">
        <v>428</v>
      </c>
      <c r="I290" s="13">
        <v>2339</v>
      </c>
      <c r="J290" s="13">
        <v>2268</v>
      </c>
      <c r="K290" s="13">
        <v>422</v>
      </c>
      <c r="L290" s="15">
        <f t="shared" si="9"/>
        <v>67.914462081128747</v>
      </c>
    </row>
    <row r="291" spans="1:12" x14ac:dyDescent="0.25">
      <c r="A291" s="13">
        <v>28</v>
      </c>
      <c r="B291" s="93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28">
        <v>176.71209999999999</v>
      </c>
      <c r="G291" s="13">
        <v>141.5</v>
      </c>
      <c r="H291" s="88">
        <v>290</v>
      </c>
      <c r="I291" s="13">
        <v>1658</v>
      </c>
      <c r="J291" s="13">
        <v>1650</v>
      </c>
      <c r="K291" s="13">
        <v>247</v>
      </c>
      <c r="L291" s="15">
        <f t="shared" si="9"/>
        <v>54.639393939393933</v>
      </c>
    </row>
    <row r="292" spans="1:12" x14ac:dyDescent="0.25">
      <c r="A292" s="13">
        <v>29</v>
      </c>
      <c r="B292" s="93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28">
        <v>224.67509999999999</v>
      </c>
      <c r="G292" s="13">
        <v>207</v>
      </c>
      <c r="H292" s="88">
        <v>397</v>
      </c>
      <c r="I292" s="13">
        <v>2167</v>
      </c>
      <c r="J292" s="13">
        <v>2164</v>
      </c>
      <c r="K292" s="13">
        <v>308</v>
      </c>
      <c r="L292" s="15">
        <f t="shared" si="9"/>
        <v>51.950092421441774</v>
      </c>
    </row>
    <row r="293" spans="1:12" x14ac:dyDescent="0.25">
      <c r="A293" s="13">
        <v>30</v>
      </c>
      <c r="B293" s="93" t="str">
        <f t="shared" si="8"/>
        <v>2011Tábor</v>
      </c>
      <c r="C293" s="13">
        <v>2011</v>
      </c>
      <c r="D293" s="14" t="s">
        <v>32</v>
      </c>
      <c r="E293" s="14" t="s">
        <v>25</v>
      </c>
      <c r="F293" s="28">
        <v>188.4709</v>
      </c>
      <c r="G293" s="13">
        <v>158.5</v>
      </c>
      <c r="H293" s="88">
        <v>388</v>
      </c>
      <c r="I293" s="13">
        <v>3567</v>
      </c>
      <c r="J293" s="13">
        <v>3589</v>
      </c>
      <c r="K293" s="13">
        <v>682</v>
      </c>
      <c r="L293" s="15">
        <f t="shared" si="9"/>
        <v>69.359152967400391</v>
      </c>
    </row>
    <row r="294" spans="1:12" x14ac:dyDescent="0.25">
      <c r="A294" s="13">
        <v>31</v>
      </c>
      <c r="B294" s="93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28">
        <v>164.5308</v>
      </c>
      <c r="G294" s="13">
        <v>124</v>
      </c>
      <c r="H294" s="88">
        <v>290</v>
      </c>
      <c r="I294" s="13">
        <v>1712</v>
      </c>
      <c r="J294" s="13">
        <v>1794</v>
      </c>
      <c r="K294" s="13">
        <v>346</v>
      </c>
      <c r="L294" s="15">
        <f t="shared" si="9"/>
        <v>70.395763656633221</v>
      </c>
    </row>
    <row r="295" spans="1:12" x14ac:dyDescent="0.25">
      <c r="A295" s="13">
        <v>32</v>
      </c>
      <c r="B295" s="93" t="str">
        <f t="shared" si="8"/>
        <v>2011Cheb</v>
      </c>
      <c r="C295" s="13">
        <v>2011</v>
      </c>
      <c r="D295" s="14" t="s">
        <v>35</v>
      </c>
      <c r="E295" s="14" t="s">
        <v>34</v>
      </c>
      <c r="F295" s="28">
        <v>158.26920000000001</v>
      </c>
      <c r="G295" s="13">
        <v>101</v>
      </c>
      <c r="H295" s="88">
        <v>315</v>
      </c>
      <c r="I295" s="13">
        <v>3791</v>
      </c>
      <c r="J295" s="13">
        <v>3874</v>
      </c>
      <c r="K295" s="13">
        <v>1098</v>
      </c>
      <c r="L295" s="15">
        <f t="shared" si="9"/>
        <v>103.45121321631389</v>
      </c>
    </row>
    <row r="296" spans="1:12" x14ac:dyDescent="0.25">
      <c r="A296" s="13">
        <v>33</v>
      </c>
      <c r="B296" s="93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28">
        <v>200.00919999999999</v>
      </c>
      <c r="G296" s="13">
        <v>154</v>
      </c>
      <c r="H296" s="88">
        <v>321</v>
      </c>
      <c r="I296" s="13">
        <v>4553</v>
      </c>
      <c r="J296" s="13">
        <v>4682</v>
      </c>
      <c r="K296" s="13">
        <v>1259</v>
      </c>
      <c r="L296" s="15">
        <f t="shared" si="9"/>
        <v>98.149295173002997</v>
      </c>
    </row>
    <row r="297" spans="1:12" x14ac:dyDescent="0.25">
      <c r="A297" s="13">
        <v>34</v>
      </c>
      <c r="B297" s="93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28">
        <v>190.28870000000001</v>
      </c>
      <c r="G297" s="13">
        <v>104</v>
      </c>
      <c r="H297" s="88">
        <v>391</v>
      </c>
      <c r="I297" s="13">
        <v>2408</v>
      </c>
      <c r="J297" s="13">
        <v>2417</v>
      </c>
      <c r="K297" s="13">
        <v>627</v>
      </c>
      <c r="L297" s="15">
        <f t="shared" si="9"/>
        <v>94.685560612329326</v>
      </c>
    </row>
    <row r="298" spans="1:12" x14ac:dyDescent="0.25">
      <c r="A298" s="13">
        <v>35</v>
      </c>
      <c r="B298" s="93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28">
        <v>175.80690000000001</v>
      </c>
      <c r="G298" s="13">
        <v>136.5</v>
      </c>
      <c r="H298" s="88">
        <v>323</v>
      </c>
      <c r="I298" s="13">
        <v>2176</v>
      </c>
      <c r="J298" s="13">
        <v>2359</v>
      </c>
      <c r="K298" s="13">
        <v>303</v>
      </c>
      <c r="L298" s="15">
        <f t="shared" si="9"/>
        <v>46.88215345485375</v>
      </c>
    </row>
    <row r="299" spans="1:12" x14ac:dyDescent="0.25">
      <c r="A299" s="13">
        <v>36</v>
      </c>
      <c r="B299" s="93" t="str">
        <f t="shared" si="8"/>
        <v>2011Plzeň-Město</v>
      </c>
      <c r="C299" s="13">
        <v>2011</v>
      </c>
      <c r="D299" s="14" t="s">
        <v>135</v>
      </c>
      <c r="E299" s="14" t="s">
        <v>34</v>
      </c>
      <c r="F299" s="28">
        <v>310.81569999999999</v>
      </c>
      <c r="G299" s="13">
        <v>230</v>
      </c>
      <c r="H299" s="88">
        <v>595</v>
      </c>
      <c r="I299" s="13">
        <v>11627</v>
      </c>
      <c r="J299" s="13">
        <v>13424</v>
      </c>
      <c r="K299" s="13">
        <v>4855</v>
      </c>
      <c r="L299" s="15">
        <f t="shared" si="9"/>
        <v>132.00797079856972</v>
      </c>
    </row>
    <row r="300" spans="1:12" x14ac:dyDescent="0.25">
      <c r="A300" s="13">
        <v>37</v>
      </c>
      <c r="B300" s="93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28">
        <v>231.83330000000001</v>
      </c>
      <c r="G300" s="13">
        <v>168</v>
      </c>
      <c r="H300" s="88">
        <v>477</v>
      </c>
      <c r="I300" s="13">
        <v>3121</v>
      </c>
      <c r="J300" s="13">
        <v>3275</v>
      </c>
      <c r="K300" s="13">
        <v>691</v>
      </c>
      <c r="L300" s="15">
        <f t="shared" si="9"/>
        <v>77.012213740458023</v>
      </c>
    </row>
    <row r="301" spans="1:12" x14ac:dyDescent="0.25">
      <c r="A301" s="13">
        <v>38</v>
      </c>
      <c r="B301" s="93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28">
        <v>153.74789999999999</v>
      </c>
      <c r="G301" s="13">
        <v>100</v>
      </c>
      <c r="H301" s="88">
        <v>271</v>
      </c>
      <c r="I301" s="13">
        <v>1732</v>
      </c>
      <c r="J301" s="13">
        <v>1806</v>
      </c>
      <c r="K301" s="13">
        <v>307</v>
      </c>
      <c r="L301" s="15">
        <f t="shared" si="9"/>
        <v>62.045957918050945</v>
      </c>
    </row>
    <row r="302" spans="1:12" x14ac:dyDescent="0.25">
      <c r="A302" s="13">
        <v>39</v>
      </c>
      <c r="B302" s="93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28">
        <v>214.11009999999999</v>
      </c>
      <c r="G302" s="13">
        <v>199</v>
      </c>
      <c r="H302" s="88">
        <v>336</v>
      </c>
      <c r="I302" s="13">
        <v>4418</v>
      </c>
      <c r="J302" s="13">
        <v>4071</v>
      </c>
      <c r="K302" s="13">
        <v>1499</v>
      </c>
      <c r="L302" s="15">
        <f t="shared" si="9"/>
        <v>134.3981822647998</v>
      </c>
    </row>
    <row r="303" spans="1:12" x14ac:dyDescent="0.25">
      <c r="A303" s="13">
        <v>40</v>
      </c>
      <c r="B303" s="93" t="str">
        <f t="shared" si="8"/>
        <v>2011Tachov</v>
      </c>
      <c r="C303" s="13">
        <v>2011</v>
      </c>
      <c r="D303" s="14" t="s">
        <v>42</v>
      </c>
      <c r="E303" s="14" t="s">
        <v>34</v>
      </c>
      <c r="F303" s="28">
        <v>326.28050000000002</v>
      </c>
      <c r="G303" s="13">
        <v>220</v>
      </c>
      <c r="H303" s="88">
        <v>633</v>
      </c>
      <c r="I303" s="13">
        <v>2221</v>
      </c>
      <c r="J303" s="13">
        <v>2204</v>
      </c>
      <c r="K303" s="13">
        <v>749</v>
      </c>
      <c r="L303" s="15">
        <f t="shared" si="9"/>
        <v>124.04038112522687</v>
      </c>
    </row>
    <row r="304" spans="1:12" x14ac:dyDescent="0.25">
      <c r="A304" s="13">
        <v>41</v>
      </c>
      <c r="B304" s="93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28">
        <v>280.14400000000001</v>
      </c>
      <c r="G304" s="13">
        <v>237</v>
      </c>
      <c r="H304" s="88">
        <v>460</v>
      </c>
      <c r="I304" s="13">
        <v>3922</v>
      </c>
      <c r="J304" s="13">
        <v>3906</v>
      </c>
      <c r="K304" s="13">
        <v>1348</v>
      </c>
      <c r="L304" s="15">
        <f t="shared" si="9"/>
        <v>125.96518177163337</v>
      </c>
    </row>
    <row r="305" spans="1:12" x14ac:dyDescent="0.25">
      <c r="A305" s="13">
        <v>42</v>
      </c>
      <c r="B305" s="93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28">
        <v>433.78050000000002</v>
      </c>
      <c r="G305" s="13">
        <v>386</v>
      </c>
      <c r="H305" s="88">
        <v>758</v>
      </c>
      <c r="I305" s="13">
        <v>4588</v>
      </c>
      <c r="J305" s="13">
        <v>4337</v>
      </c>
      <c r="K305" s="13">
        <v>2523</v>
      </c>
      <c r="L305" s="15">
        <f t="shared" si="9"/>
        <v>212.33456306202444</v>
      </c>
    </row>
    <row r="306" spans="1:12" x14ac:dyDescent="0.25">
      <c r="A306" s="13">
        <v>43</v>
      </c>
      <c r="B306" s="93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28">
        <v>890.06539999999995</v>
      </c>
      <c r="G306" s="13">
        <v>783</v>
      </c>
      <c r="H306" s="88">
        <v>1551</v>
      </c>
      <c r="I306" s="13">
        <v>6655</v>
      </c>
      <c r="J306" s="13">
        <v>6463</v>
      </c>
      <c r="K306" s="13">
        <v>6175</v>
      </c>
      <c r="L306" s="15">
        <f t="shared" si="9"/>
        <v>348.73510753520037</v>
      </c>
    </row>
    <row r="307" spans="1:12" x14ac:dyDescent="0.25">
      <c r="A307" s="13">
        <v>44</v>
      </c>
      <c r="B307" s="93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28">
        <v>490.25099999999998</v>
      </c>
      <c r="G307" s="13">
        <v>458</v>
      </c>
      <c r="H307" s="88">
        <v>815</v>
      </c>
      <c r="I307" s="13">
        <v>2665</v>
      </c>
      <c r="J307" s="13">
        <v>3154</v>
      </c>
      <c r="K307" s="13">
        <v>1315</v>
      </c>
      <c r="L307" s="15">
        <f t="shared" si="9"/>
        <v>152.17977171845277</v>
      </c>
    </row>
    <row r="308" spans="1:12" x14ac:dyDescent="0.25">
      <c r="A308" s="13">
        <v>45</v>
      </c>
      <c r="B308" s="93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28">
        <v>507.81720000000001</v>
      </c>
      <c r="G308" s="13">
        <v>376</v>
      </c>
      <c r="H308" s="88">
        <v>957</v>
      </c>
      <c r="I308" s="13">
        <v>5671</v>
      </c>
      <c r="J308" s="13">
        <v>6024</v>
      </c>
      <c r="K308" s="13">
        <v>3501</v>
      </c>
      <c r="L308" s="15">
        <f t="shared" si="9"/>
        <v>212.12898406374504</v>
      </c>
    </row>
    <row r="309" spans="1:12" x14ac:dyDescent="0.25">
      <c r="A309" s="13">
        <v>46</v>
      </c>
      <c r="B309" s="93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28">
        <v>441.08539999999999</v>
      </c>
      <c r="G309" s="13">
        <v>357</v>
      </c>
      <c r="H309" s="88">
        <v>667</v>
      </c>
      <c r="I309" s="13">
        <v>3956</v>
      </c>
      <c r="J309" s="13">
        <v>3982</v>
      </c>
      <c r="K309" s="13">
        <v>2262</v>
      </c>
      <c r="L309" s="15">
        <f t="shared" si="9"/>
        <v>207.34053239578103</v>
      </c>
    </row>
    <row r="310" spans="1:12" x14ac:dyDescent="0.25">
      <c r="A310" s="13">
        <v>47</v>
      </c>
      <c r="B310" s="93" t="str">
        <f t="shared" si="8"/>
        <v>2011Louny</v>
      </c>
      <c r="C310" s="13">
        <v>2011</v>
      </c>
      <c r="D310" s="14" t="s">
        <v>50</v>
      </c>
      <c r="E310" s="14" t="s">
        <v>44</v>
      </c>
      <c r="F310" s="28">
        <v>524.25789999999995</v>
      </c>
      <c r="G310" s="13">
        <v>483</v>
      </c>
      <c r="H310" s="88">
        <v>786</v>
      </c>
      <c r="I310" s="13">
        <v>3145</v>
      </c>
      <c r="J310" s="13">
        <v>3220</v>
      </c>
      <c r="K310" s="13">
        <v>1929</v>
      </c>
      <c r="L310" s="15">
        <f t="shared" si="9"/>
        <v>218.65993788819875</v>
      </c>
    </row>
    <row r="311" spans="1:12" x14ac:dyDescent="0.25">
      <c r="A311" s="13">
        <v>48</v>
      </c>
      <c r="B311" s="93" t="str">
        <f t="shared" si="8"/>
        <v>2011Most</v>
      </c>
      <c r="C311" s="13">
        <v>2011</v>
      </c>
      <c r="D311" s="14" t="s">
        <v>51</v>
      </c>
      <c r="E311" s="14" t="s">
        <v>44</v>
      </c>
      <c r="F311" s="28">
        <v>486.95389999999998</v>
      </c>
      <c r="G311" s="13">
        <v>385</v>
      </c>
      <c r="H311" s="88">
        <v>990</v>
      </c>
      <c r="I311" s="13">
        <v>12449</v>
      </c>
      <c r="J311" s="13">
        <v>13863</v>
      </c>
      <c r="K311" s="13">
        <v>5492</v>
      </c>
      <c r="L311" s="15">
        <f t="shared" si="9"/>
        <v>144.59929308230542</v>
      </c>
    </row>
    <row r="312" spans="1:12" x14ac:dyDescent="0.25">
      <c r="A312" s="13">
        <v>49</v>
      </c>
      <c r="B312" s="93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28">
        <v>418.97190000000001</v>
      </c>
      <c r="G312" s="13">
        <v>323</v>
      </c>
      <c r="H312" s="88">
        <v>777</v>
      </c>
      <c r="I312" s="13">
        <v>4950</v>
      </c>
      <c r="J312" s="13">
        <v>5269</v>
      </c>
      <c r="K312" s="13">
        <v>2017</v>
      </c>
      <c r="L312" s="15">
        <f t="shared" si="9"/>
        <v>139.72385651926362</v>
      </c>
    </row>
    <row r="313" spans="1:12" x14ac:dyDescent="0.25">
      <c r="A313" s="13">
        <v>50</v>
      </c>
      <c r="B313" s="93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28">
        <v>534.65940000000001</v>
      </c>
      <c r="G313" s="13">
        <v>497</v>
      </c>
      <c r="H313" s="88">
        <v>840</v>
      </c>
      <c r="I313" s="13">
        <v>8736</v>
      </c>
      <c r="J313" s="13">
        <v>9021</v>
      </c>
      <c r="K313" s="13">
        <v>4582</v>
      </c>
      <c r="L313" s="15">
        <f t="shared" si="9"/>
        <v>185.3929719543288</v>
      </c>
    </row>
    <row r="314" spans="1:12" x14ac:dyDescent="0.25">
      <c r="A314" s="13">
        <v>51</v>
      </c>
      <c r="B314" s="93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28">
        <v>204.79339999999999</v>
      </c>
      <c r="G314" s="13">
        <v>180</v>
      </c>
      <c r="H314" s="88">
        <v>331</v>
      </c>
      <c r="I314" s="13">
        <v>1836</v>
      </c>
      <c r="J314" s="13">
        <v>1866</v>
      </c>
      <c r="K314" s="13">
        <v>408</v>
      </c>
      <c r="L314" s="15">
        <f t="shared" si="9"/>
        <v>79.80707395498392</v>
      </c>
    </row>
    <row r="315" spans="1:12" x14ac:dyDescent="0.25">
      <c r="A315" s="13">
        <v>52</v>
      </c>
      <c r="B315" s="93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28">
        <v>387.31490000000002</v>
      </c>
      <c r="G315" s="13">
        <v>248</v>
      </c>
      <c r="H315" s="88">
        <v>801</v>
      </c>
      <c r="I315" s="13">
        <v>5693</v>
      </c>
      <c r="J315" s="13">
        <v>5329</v>
      </c>
      <c r="K315" s="13">
        <v>1910</v>
      </c>
      <c r="L315" s="15">
        <f t="shared" si="9"/>
        <v>130.82191780821918</v>
      </c>
    </row>
    <row r="316" spans="1:12" x14ac:dyDescent="0.25">
      <c r="A316" s="13">
        <v>53</v>
      </c>
      <c r="B316" s="93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28">
        <v>312.42469999999997</v>
      </c>
      <c r="G316" s="13">
        <v>146</v>
      </c>
      <c r="H316" s="88">
        <v>730</v>
      </c>
      <c r="I316" s="13">
        <v>1998</v>
      </c>
      <c r="J316" s="13">
        <v>2023</v>
      </c>
      <c r="K316" s="13">
        <v>922</v>
      </c>
      <c r="L316" s="15">
        <f t="shared" si="9"/>
        <v>166.35195254572417</v>
      </c>
    </row>
    <row r="317" spans="1:12" x14ac:dyDescent="0.25">
      <c r="A317" s="13">
        <v>54</v>
      </c>
      <c r="B317" s="93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28">
        <v>247.44640000000001</v>
      </c>
      <c r="G317" s="13">
        <v>155</v>
      </c>
      <c r="H317" s="88">
        <v>532</v>
      </c>
      <c r="I317" s="13">
        <v>1963</v>
      </c>
      <c r="J317" s="13">
        <v>1841</v>
      </c>
      <c r="K317" s="13">
        <v>719</v>
      </c>
      <c r="L317" s="15">
        <f t="shared" si="9"/>
        <v>142.55024443237372</v>
      </c>
    </row>
    <row r="318" spans="1:12" x14ac:dyDescent="0.25">
      <c r="A318" s="13">
        <v>55</v>
      </c>
      <c r="B318" s="93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28">
        <v>137.5915</v>
      </c>
      <c r="G318" s="13">
        <v>102</v>
      </c>
      <c r="H318" s="88">
        <v>273</v>
      </c>
      <c r="I318" s="13">
        <v>2768</v>
      </c>
      <c r="J318" s="13">
        <v>2709</v>
      </c>
      <c r="K318" s="13">
        <v>420</v>
      </c>
      <c r="L318" s="15">
        <f t="shared" si="9"/>
        <v>56.589147286821706</v>
      </c>
    </row>
    <row r="319" spans="1:12" x14ac:dyDescent="0.25">
      <c r="A319" s="13">
        <v>56</v>
      </c>
      <c r="B319" s="93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28">
        <v>310.41550000000001</v>
      </c>
      <c r="G319" s="13">
        <v>227.5</v>
      </c>
      <c r="H319" s="88">
        <v>633</v>
      </c>
      <c r="I319" s="13">
        <v>4836</v>
      </c>
      <c r="J319" s="13">
        <v>4803</v>
      </c>
      <c r="K319" s="13">
        <v>2155</v>
      </c>
      <c r="L319" s="15">
        <f t="shared" si="9"/>
        <v>163.7674370185301</v>
      </c>
    </row>
    <row r="320" spans="1:12" x14ac:dyDescent="0.25">
      <c r="A320" s="13">
        <v>57</v>
      </c>
      <c r="B320" s="93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28">
        <v>324.91379999999998</v>
      </c>
      <c r="G320" s="13">
        <v>238</v>
      </c>
      <c r="H320" s="88">
        <v>651</v>
      </c>
      <c r="I320" s="13">
        <v>1859</v>
      </c>
      <c r="J320" s="13">
        <v>1776</v>
      </c>
      <c r="K320" s="13">
        <v>582</v>
      </c>
      <c r="L320" s="15">
        <f t="shared" si="9"/>
        <v>119.61148648648648</v>
      </c>
    </row>
    <row r="321" spans="1:12" x14ac:dyDescent="0.25">
      <c r="A321" s="13">
        <v>58</v>
      </c>
      <c r="B321" s="93" t="str">
        <f t="shared" si="8"/>
        <v>2011Semily</v>
      </c>
      <c r="C321" s="13">
        <v>2011</v>
      </c>
      <c r="D321" s="14" t="s">
        <v>62</v>
      </c>
      <c r="E321" s="14" t="s">
        <v>55</v>
      </c>
      <c r="F321" s="28">
        <v>382.40969999999999</v>
      </c>
      <c r="G321" s="13">
        <v>236</v>
      </c>
      <c r="H321" s="88">
        <v>815</v>
      </c>
      <c r="I321" s="13">
        <v>1692</v>
      </c>
      <c r="J321" s="13">
        <v>1833</v>
      </c>
      <c r="K321" s="13">
        <v>700</v>
      </c>
      <c r="L321" s="15">
        <f t="shared" si="9"/>
        <v>139.38897981451174</v>
      </c>
    </row>
    <row r="322" spans="1:12" x14ac:dyDescent="0.25">
      <c r="A322" s="13">
        <v>59</v>
      </c>
      <c r="B322" s="93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28">
        <v>114.9975</v>
      </c>
      <c r="G322" s="13">
        <v>69</v>
      </c>
      <c r="H322" s="88">
        <v>231</v>
      </c>
      <c r="I322" s="13">
        <v>2205</v>
      </c>
      <c r="J322" s="13">
        <v>2190</v>
      </c>
      <c r="K322" s="13">
        <v>503</v>
      </c>
      <c r="L322" s="15">
        <f t="shared" si="9"/>
        <v>83.833333333333343</v>
      </c>
    </row>
    <row r="323" spans="1:12" x14ac:dyDescent="0.25">
      <c r="A323" s="13">
        <v>60</v>
      </c>
      <c r="B323" s="93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28">
        <v>238.1671</v>
      </c>
      <c r="G323" s="13">
        <v>156</v>
      </c>
      <c r="H323" s="88">
        <v>412</v>
      </c>
      <c r="I323" s="13">
        <v>3298</v>
      </c>
      <c r="J323" s="13">
        <v>3263</v>
      </c>
      <c r="K323" s="13">
        <v>874</v>
      </c>
      <c r="L323" s="15">
        <f t="shared" si="9"/>
        <v>97.765859638369591</v>
      </c>
    </row>
    <row r="324" spans="1:12" x14ac:dyDescent="0.25">
      <c r="A324" s="13">
        <v>61</v>
      </c>
      <c r="B324" s="93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28">
        <v>152.172</v>
      </c>
      <c r="G324" s="13">
        <v>87</v>
      </c>
      <c r="H324" s="88">
        <v>330</v>
      </c>
      <c r="I324" s="13">
        <v>2898</v>
      </c>
      <c r="J324" s="13">
        <v>2913</v>
      </c>
      <c r="K324" s="13">
        <v>842</v>
      </c>
      <c r="L324" s="15">
        <f t="shared" si="9"/>
        <v>105.50291795399932</v>
      </c>
    </row>
    <row r="325" spans="1:12" x14ac:dyDescent="0.25">
      <c r="A325" s="13">
        <v>62</v>
      </c>
      <c r="B325" s="93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28">
        <v>350.24130000000002</v>
      </c>
      <c r="G325" s="13">
        <v>204</v>
      </c>
      <c r="H325" s="88">
        <v>664</v>
      </c>
      <c r="I325" s="13">
        <v>2575</v>
      </c>
      <c r="J325" s="13">
        <v>2506</v>
      </c>
      <c r="K325" s="13">
        <v>945</v>
      </c>
      <c r="L325" s="15">
        <f t="shared" si="9"/>
        <v>137.63966480446928</v>
      </c>
    </row>
    <row r="326" spans="1:12" x14ac:dyDescent="0.25">
      <c r="A326" s="13">
        <v>63</v>
      </c>
      <c r="B326" s="93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28">
        <v>709.93389999999999</v>
      </c>
      <c r="G326" s="13">
        <v>566</v>
      </c>
      <c r="H326" s="88">
        <v>1251</v>
      </c>
      <c r="I326" s="13">
        <v>26645</v>
      </c>
      <c r="J326" s="13">
        <v>22548</v>
      </c>
      <c r="K326" s="13">
        <v>19607</v>
      </c>
      <c r="L326" s="15">
        <f t="shared" si="9"/>
        <v>317.39200816036896</v>
      </c>
    </row>
    <row r="327" spans="1:12" x14ac:dyDescent="0.25">
      <c r="A327" s="13">
        <v>64</v>
      </c>
      <c r="B327" s="93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28">
        <v>475.56</v>
      </c>
      <c r="G327" s="13">
        <v>328</v>
      </c>
      <c r="H327" s="88">
        <v>843</v>
      </c>
      <c r="I327" s="13">
        <v>4116</v>
      </c>
      <c r="J327" s="13">
        <v>3907</v>
      </c>
      <c r="K327" s="13">
        <v>2269</v>
      </c>
      <c r="L327" s="15">
        <f t="shared" ref="L327:L390" si="11">K327/J327*365</f>
        <v>211.97466086511389</v>
      </c>
    </row>
    <row r="328" spans="1:12" x14ac:dyDescent="0.25">
      <c r="A328" s="13">
        <v>65</v>
      </c>
      <c r="B328" s="93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28">
        <v>729.41719999999998</v>
      </c>
      <c r="G328" s="13">
        <v>575</v>
      </c>
      <c r="H328" s="88">
        <v>1504</v>
      </c>
      <c r="I328" s="13">
        <v>3386</v>
      </c>
      <c r="J328" s="13">
        <v>3475</v>
      </c>
      <c r="K328" s="13">
        <v>2813</v>
      </c>
      <c r="L328" s="15">
        <f t="shared" si="11"/>
        <v>295.46618705035974</v>
      </c>
    </row>
    <row r="329" spans="1:12" x14ac:dyDescent="0.25">
      <c r="A329" s="13">
        <v>66</v>
      </c>
      <c r="B329" s="93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28">
        <v>594.80070000000001</v>
      </c>
      <c r="G329" s="13">
        <v>386</v>
      </c>
      <c r="H329" s="88">
        <v>1324</v>
      </c>
      <c r="I329" s="13">
        <v>4066</v>
      </c>
      <c r="J329" s="13">
        <v>4697</v>
      </c>
      <c r="K329" s="13">
        <v>2330</v>
      </c>
      <c r="L329" s="15">
        <f t="shared" si="11"/>
        <v>181.06238024270812</v>
      </c>
    </row>
    <row r="330" spans="1:12" x14ac:dyDescent="0.25">
      <c r="A330" s="13">
        <v>67</v>
      </c>
      <c r="B330" s="93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28">
        <v>250.02279999999999</v>
      </c>
      <c r="G330" s="13">
        <v>216</v>
      </c>
      <c r="H330" s="88">
        <v>391</v>
      </c>
      <c r="I330" s="13">
        <v>2916</v>
      </c>
      <c r="J330" s="13">
        <v>2904</v>
      </c>
      <c r="K330" s="13">
        <v>934</v>
      </c>
      <c r="L330" s="15">
        <f t="shared" si="11"/>
        <v>117.39325068870524</v>
      </c>
    </row>
    <row r="331" spans="1:12" x14ac:dyDescent="0.25">
      <c r="A331" s="13">
        <v>68</v>
      </c>
      <c r="B331" s="93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28">
        <v>316.7002</v>
      </c>
      <c r="G331" s="13">
        <v>210</v>
      </c>
      <c r="H331" s="88">
        <v>559</v>
      </c>
      <c r="I331" s="13">
        <v>2973</v>
      </c>
      <c r="J331" s="13">
        <v>2786</v>
      </c>
      <c r="K331" s="13">
        <v>1207</v>
      </c>
      <c r="L331" s="15">
        <f t="shared" si="11"/>
        <v>158.13173007896626</v>
      </c>
    </row>
    <row r="332" spans="1:12" x14ac:dyDescent="0.25">
      <c r="A332" s="13">
        <v>69</v>
      </c>
      <c r="B332" s="93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28">
        <v>414.46469999999999</v>
      </c>
      <c r="G332" s="13">
        <v>272</v>
      </c>
      <c r="H332" s="88">
        <v>813.5</v>
      </c>
      <c r="I332" s="13">
        <v>2908</v>
      </c>
      <c r="J332" s="13">
        <v>2953</v>
      </c>
      <c r="K332" s="13">
        <v>1218</v>
      </c>
      <c r="L332" s="15">
        <f t="shared" si="11"/>
        <v>150.54859464950897</v>
      </c>
    </row>
    <row r="333" spans="1:12" x14ac:dyDescent="0.25">
      <c r="A333" s="13">
        <v>70</v>
      </c>
      <c r="B333" s="93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28">
        <v>247.9496</v>
      </c>
      <c r="G333" s="13">
        <v>218</v>
      </c>
      <c r="H333" s="88">
        <v>403</v>
      </c>
      <c r="I333" s="13">
        <v>2627</v>
      </c>
      <c r="J333" s="13">
        <v>2846</v>
      </c>
      <c r="K333" s="13">
        <v>649</v>
      </c>
      <c r="L333" s="15">
        <f t="shared" si="11"/>
        <v>83.234364019676732</v>
      </c>
    </row>
    <row r="334" spans="1:12" x14ac:dyDescent="0.25">
      <c r="A334" s="13">
        <v>71</v>
      </c>
      <c r="B334" s="93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28">
        <v>537.19100000000003</v>
      </c>
      <c r="G334" s="13">
        <v>359</v>
      </c>
      <c r="H334" s="88">
        <v>1248</v>
      </c>
      <c r="I334" s="13">
        <v>3252</v>
      </c>
      <c r="J334" s="13">
        <v>3436</v>
      </c>
      <c r="K334" s="13">
        <v>1904</v>
      </c>
      <c r="L334" s="15">
        <f t="shared" si="11"/>
        <v>202.25844004656577</v>
      </c>
    </row>
    <row r="335" spans="1:12" x14ac:dyDescent="0.25">
      <c r="A335" s="13">
        <v>72</v>
      </c>
      <c r="B335" s="93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28">
        <v>532.35929999999996</v>
      </c>
      <c r="G335" s="13">
        <v>252</v>
      </c>
      <c r="H335" s="88">
        <v>1319</v>
      </c>
      <c r="I335" s="13">
        <v>2010</v>
      </c>
      <c r="J335" s="13">
        <v>2002</v>
      </c>
      <c r="K335" s="13">
        <v>1102</v>
      </c>
      <c r="L335" s="15">
        <f t="shared" si="11"/>
        <v>200.91408591408592</v>
      </c>
    </row>
    <row r="336" spans="1:12" x14ac:dyDescent="0.25">
      <c r="A336" s="13">
        <v>73</v>
      </c>
      <c r="B336" s="93" t="str">
        <f t="shared" si="10"/>
        <v>2011Zlín</v>
      </c>
      <c r="C336" s="13">
        <v>2011</v>
      </c>
      <c r="D336" s="14" t="s">
        <v>78</v>
      </c>
      <c r="E336" s="14" t="s">
        <v>67</v>
      </c>
      <c r="F336" s="28">
        <v>220.495</v>
      </c>
      <c r="G336" s="13">
        <v>109</v>
      </c>
      <c r="H336" s="88">
        <v>439</v>
      </c>
      <c r="I336" s="13">
        <v>6127</v>
      </c>
      <c r="J336" s="13">
        <v>5987</v>
      </c>
      <c r="K336" s="13">
        <v>2098</v>
      </c>
      <c r="L336" s="15">
        <f t="shared" si="11"/>
        <v>127.9054618339736</v>
      </c>
    </row>
    <row r="337" spans="1:12" x14ac:dyDescent="0.25">
      <c r="A337" s="13">
        <v>74</v>
      </c>
      <c r="B337" s="93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28">
        <v>383.21390000000002</v>
      </c>
      <c r="G337" s="13">
        <v>330</v>
      </c>
      <c r="H337" s="88">
        <v>597</v>
      </c>
      <c r="I337" s="13">
        <v>3624</v>
      </c>
      <c r="J337" s="13">
        <v>3358</v>
      </c>
      <c r="K337" s="13">
        <v>1818</v>
      </c>
      <c r="L337" s="15">
        <f t="shared" si="11"/>
        <v>197.60869565217391</v>
      </c>
    </row>
    <row r="338" spans="1:12" x14ac:dyDescent="0.25">
      <c r="A338" s="13">
        <v>75</v>
      </c>
      <c r="B338" s="93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28">
        <v>272.33699999999999</v>
      </c>
      <c r="G338" s="13">
        <v>173</v>
      </c>
      <c r="H338" s="88">
        <v>471</v>
      </c>
      <c r="I338" s="13">
        <v>2412</v>
      </c>
      <c r="J338" s="13">
        <v>2342</v>
      </c>
      <c r="K338" s="13">
        <v>1013</v>
      </c>
      <c r="L338" s="15">
        <f t="shared" si="11"/>
        <v>157.87574722459436</v>
      </c>
    </row>
    <row r="339" spans="1:12" x14ac:dyDescent="0.25">
      <c r="A339" s="13">
        <v>76</v>
      </c>
      <c r="B339" s="93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28">
        <v>283.46210000000002</v>
      </c>
      <c r="G339" s="13">
        <v>238.5</v>
      </c>
      <c r="H339" s="88">
        <v>488</v>
      </c>
      <c r="I339" s="13">
        <v>4124</v>
      </c>
      <c r="J339" s="13">
        <v>4185</v>
      </c>
      <c r="K339" s="13">
        <v>1623</v>
      </c>
      <c r="L339" s="15">
        <f t="shared" si="11"/>
        <v>141.55197132616487</v>
      </c>
    </row>
    <row r="340" spans="1:12" x14ac:dyDescent="0.25">
      <c r="A340" s="13">
        <v>77</v>
      </c>
      <c r="B340" s="93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28">
        <v>357.9701</v>
      </c>
      <c r="G340" s="13">
        <v>271.5</v>
      </c>
      <c r="H340" s="88">
        <v>657</v>
      </c>
      <c r="I340" s="13">
        <v>5662</v>
      </c>
      <c r="J340" s="13">
        <v>5350</v>
      </c>
      <c r="K340" s="13">
        <v>2543</v>
      </c>
      <c r="L340" s="15">
        <f t="shared" si="11"/>
        <v>173.49439252336447</v>
      </c>
    </row>
    <row r="341" spans="1:12" x14ac:dyDescent="0.25">
      <c r="A341" s="13">
        <v>78</v>
      </c>
      <c r="B341" s="93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28">
        <v>335.3802</v>
      </c>
      <c r="G341" s="13">
        <v>236</v>
      </c>
      <c r="H341" s="88">
        <v>610</v>
      </c>
      <c r="I341" s="13">
        <v>1156</v>
      </c>
      <c r="J341" s="13">
        <v>1135</v>
      </c>
      <c r="K341" s="13">
        <v>507</v>
      </c>
      <c r="L341" s="15">
        <f t="shared" si="11"/>
        <v>163.04405286343612</v>
      </c>
    </row>
    <row r="342" spans="1:12" x14ac:dyDescent="0.25">
      <c r="A342" s="13">
        <v>79</v>
      </c>
      <c r="B342" s="93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28">
        <v>250.57470000000001</v>
      </c>
      <c r="G342" s="13">
        <v>219</v>
      </c>
      <c r="H342" s="88">
        <v>459</v>
      </c>
      <c r="I342" s="13">
        <v>10247</v>
      </c>
      <c r="J342" s="13">
        <v>10205</v>
      </c>
      <c r="K342" s="13">
        <v>2568</v>
      </c>
      <c r="L342" s="15">
        <f t="shared" si="11"/>
        <v>91.849093581577648</v>
      </c>
    </row>
    <row r="343" spans="1:12" x14ac:dyDescent="0.25">
      <c r="A343" s="13">
        <v>80</v>
      </c>
      <c r="B343" s="93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28">
        <v>154.12209999999999</v>
      </c>
      <c r="G343" s="13">
        <v>110</v>
      </c>
      <c r="H343" s="88">
        <v>246</v>
      </c>
      <c r="I343" s="13">
        <v>5219</v>
      </c>
      <c r="J343" s="13">
        <v>5128</v>
      </c>
      <c r="K343" s="13">
        <v>1281</v>
      </c>
      <c r="L343" s="15">
        <f t="shared" si="11"/>
        <v>91.178822152886113</v>
      </c>
    </row>
    <row r="344" spans="1:12" x14ac:dyDescent="0.25">
      <c r="A344" s="13">
        <v>81</v>
      </c>
      <c r="B344" s="93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28">
        <v>202.1866</v>
      </c>
      <c r="G344" s="13">
        <v>156</v>
      </c>
      <c r="H344" s="88">
        <v>331</v>
      </c>
      <c r="I344" s="13">
        <v>7042</v>
      </c>
      <c r="J344" s="13">
        <v>6943</v>
      </c>
      <c r="K344" s="13">
        <v>1719</v>
      </c>
      <c r="L344" s="15">
        <f t="shared" si="11"/>
        <v>90.369436842863323</v>
      </c>
    </row>
    <row r="345" spans="1:12" x14ac:dyDescent="0.25">
      <c r="A345" s="13">
        <v>82</v>
      </c>
      <c r="B345" s="93" t="str">
        <f t="shared" si="10"/>
        <v>2011Opava</v>
      </c>
      <c r="C345" s="13">
        <v>2011</v>
      </c>
      <c r="D345" s="14" t="s">
        <v>88</v>
      </c>
      <c r="E345" s="14" t="s">
        <v>82</v>
      </c>
      <c r="F345" s="28">
        <v>337.89749999999998</v>
      </c>
      <c r="G345" s="13">
        <v>226</v>
      </c>
      <c r="H345" s="88">
        <v>665</v>
      </c>
      <c r="I345" s="13">
        <v>4285</v>
      </c>
      <c r="J345" s="13">
        <v>4355</v>
      </c>
      <c r="K345" s="13">
        <v>1674</v>
      </c>
      <c r="L345" s="15">
        <f t="shared" si="11"/>
        <v>140.30080367393802</v>
      </c>
    </row>
    <row r="346" spans="1:12" x14ac:dyDescent="0.25">
      <c r="A346" s="13">
        <v>83</v>
      </c>
      <c r="B346" s="93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28">
        <v>457.3279</v>
      </c>
      <c r="G346" s="13">
        <v>424</v>
      </c>
      <c r="H346" s="88">
        <v>816</v>
      </c>
      <c r="I346" s="13">
        <v>18417</v>
      </c>
      <c r="J346" s="13">
        <v>17242</v>
      </c>
      <c r="K346" s="13">
        <v>10289</v>
      </c>
      <c r="L346" s="15">
        <f t="shared" si="11"/>
        <v>217.81028882960211</v>
      </c>
    </row>
    <row r="347" spans="1:12" x14ac:dyDescent="0.25">
      <c r="A347" s="13">
        <v>84</v>
      </c>
      <c r="B347" s="93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28">
        <v>164.51300000000001</v>
      </c>
      <c r="G347" s="13">
        <v>128</v>
      </c>
      <c r="H347" s="88">
        <v>297</v>
      </c>
      <c r="I347" s="13">
        <v>3231</v>
      </c>
      <c r="J347" s="13">
        <v>3315</v>
      </c>
      <c r="K347" s="13">
        <v>670</v>
      </c>
      <c r="L347" s="15">
        <f t="shared" si="11"/>
        <v>73.770739064856713</v>
      </c>
    </row>
    <row r="348" spans="1:12" x14ac:dyDescent="0.25">
      <c r="A348" s="13">
        <v>85</v>
      </c>
      <c r="B348" s="93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28">
        <v>318.83429999999998</v>
      </c>
      <c r="G348" s="13">
        <v>190</v>
      </c>
      <c r="H348" s="88">
        <v>705</v>
      </c>
      <c r="I348" s="13">
        <v>2977</v>
      </c>
      <c r="J348" s="13">
        <v>2971</v>
      </c>
      <c r="K348" s="13">
        <v>1427</v>
      </c>
      <c r="L348" s="15">
        <f t="shared" si="11"/>
        <v>175.31302591719958</v>
      </c>
    </row>
    <row r="349" spans="1:12" x14ac:dyDescent="0.25">
      <c r="A349" s="13">
        <v>86</v>
      </c>
      <c r="B349" s="93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28">
        <v>301.6103</v>
      </c>
      <c r="G349" s="13">
        <v>180</v>
      </c>
      <c r="H349" s="88">
        <v>634</v>
      </c>
      <c r="I349" s="13">
        <v>2653</v>
      </c>
      <c r="J349" s="13">
        <v>2702</v>
      </c>
      <c r="K349" s="13">
        <v>992</v>
      </c>
      <c r="L349" s="15">
        <f t="shared" si="11"/>
        <v>134.00444115470023</v>
      </c>
    </row>
    <row r="350" spans="1:12" x14ac:dyDescent="0.25">
      <c r="A350" s="13">
        <v>1</v>
      </c>
      <c r="B350" s="93" t="str">
        <f t="shared" si="10"/>
        <v>2012Praha 1</v>
      </c>
      <c r="C350" s="13">
        <v>2012</v>
      </c>
      <c r="D350" s="14" t="s">
        <v>2</v>
      </c>
      <c r="E350" s="14" t="s">
        <v>3</v>
      </c>
      <c r="F350" s="28">
        <v>273.14060000000001</v>
      </c>
      <c r="G350" s="13">
        <v>182</v>
      </c>
      <c r="H350" s="88">
        <v>510</v>
      </c>
      <c r="I350" s="13">
        <v>29257</v>
      </c>
      <c r="J350" s="13">
        <v>26821</v>
      </c>
      <c r="K350" s="13">
        <v>8889</v>
      </c>
      <c r="L350" s="15">
        <f t="shared" si="11"/>
        <v>120.96808470974236</v>
      </c>
    </row>
    <row r="351" spans="1:12" x14ac:dyDescent="0.25">
      <c r="A351" s="13">
        <v>2</v>
      </c>
      <c r="B351" s="93" t="str">
        <f t="shared" si="10"/>
        <v>2012Praha 2</v>
      </c>
      <c r="C351" s="13">
        <v>2012</v>
      </c>
      <c r="D351" s="14" t="s">
        <v>4</v>
      </c>
      <c r="E351" s="14" t="s">
        <v>3</v>
      </c>
      <c r="F351" s="28">
        <v>414.54880000000003</v>
      </c>
      <c r="G351" s="13">
        <v>333</v>
      </c>
      <c r="H351" s="88">
        <v>690</v>
      </c>
      <c r="I351" s="13">
        <v>5961</v>
      </c>
      <c r="J351" s="13">
        <v>5729</v>
      </c>
      <c r="K351" s="13">
        <v>3872</v>
      </c>
      <c r="L351" s="15">
        <f t="shared" si="11"/>
        <v>246.68877640076803</v>
      </c>
    </row>
    <row r="352" spans="1:12" x14ac:dyDescent="0.25">
      <c r="A352" s="13">
        <v>3</v>
      </c>
      <c r="B352" s="93" t="str">
        <f t="shared" si="10"/>
        <v>2012Praha 3</v>
      </c>
      <c r="C352" s="13">
        <v>2012</v>
      </c>
      <c r="D352" s="14" t="s">
        <v>5</v>
      </c>
      <c r="E352" s="14" t="s">
        <v>3</v>
      </c>
      <c r="F352" s="28">
        <v>235.8064</v>
      </c>
      <c r="G352" s="13">
        <v>181</v>
      </c>
      <c r="H352" s="88">
        <v>371</v>
      </c>
      <c r="I352" s="13">
        <v>4396</v>
      </c>
      <c r="J352" s="13">
        <v>4026</v>
      </c>
      <c r="K352" s="13">
        <v>1823</v>
      </c>
      <c r="L352" s="15">
        <f t="shared" si="11"/>
        <v>165.27446597118728</v>
      </c>
    </row>
    <row r="353" spans="1:12" x14ac:dyDescent="0.25">
      <c r="A353" s="13">
        <v>4</v>
      </c>
      <c r="B353" s="93" t="str">
        <f t="shared" si="10"/>
        <v>2012Praha 4</v>
      </c>
      <c r="C353" s="13">
        <v>2012</v>
      </c>
      <c r="D353" s="14" t="s">
        <v>6</v>
      </c>
      <c r="E353" s="14" t="s">
        <v>3</v>
      </c>
      <c r="F353" s="28">
        <v>422.4058</v>
      </c>
      <c r="G353" s="13">
        <v>289</v>
      </c>
      <c r="H353" s="88">
        <v>819</v>
      </c>
      <c r="I353" s="13">
        <v>14225</v>
      </c>
      <c r="J353" s="13">
        <v>12681</v>
      </c>
      <c r="K353" s="13">
        <v>6664</v>
      </c>
      <c r="L353" s="15">
        <f t="shared" si="11"/>
        <v>191.81137134295403</v>
      </c>
    </row>
    <row r="354" spans="1:12" x14ac:dyDescent="0.25">
      <c r="A354" s="13">
        <v>5</v>
      </c>
      <c r="B354" s="93" t="str">
        <f t="shared" si="10"/>
        <v>2012Praha 5</v>
      </c>
      <c r="C354" s="13">
        <v>2012</v>
      </c>
      <c r="D354" s="14" t="s">
        <v>7</v>
      </c>
      <c r="E354" s="14" t="s">
        <v>3</v>
      </c>
      <c r="F354" s="28">
        <v>391.4221</v>
      </c>
      <c r="G354" s="13">
        <v>311</v>
      </c>
      <c r="H354" s="88">
        <v>857</v>
      </c>
      <c r="I354" s="13">
        <v>6322</v>
      </c>
      <c r="J354" s="13">
        <v>6704</v>
      </c>
      <c r="K354" s="13">
        <v>3732</v>
      </c>
      <c r="L354" s="15">
        <f t="shared" si="11"/>
        <v>203.18914081145584</v>
      </c>
    </row>
    <row r="355" spans="1:12" x14ac:dyDescent="0.25">
      <c r="A355" s="13">
        <v>6</v>
      </c>
      <c r="B355" s="93" t="str">
        <f t="shared" si="10"/>
        <v>2012Praha 6</v>
      </c>
      <c r="C355" s="13">
        <v>2012</v>
      </c>
      <c r="D355" s="14" t="s">
        <v>8</v>
      </c>
      <c r="E355" s="14" t="s">
        <v>3</v>
      </c>
      <c r="F355" s="28">
        <v>427.56299999999999</v>
      </c>
      <c r="G355" s="13">
        <v>321</v>
      </c>
      <c r="H355" s="88">
        <v>927</v>
      </c>
      <c r="I355" s="13">
        <v>5049</v>
      </c>
      <c r="J355" s="13">
        <v>5091</v>
      </c>
      <c r="K355" s="13">
        <v>2536</v>
      </c>
      <c r="L355" s="15">
        <f t="shared" si="11"/>
        <v>181.81889609114123</v>
      </c>
    </row>
    <row r="356" spans="1:12" x14ac:dyDescent="0.25">
      <c r="A356" s="13">
        <v>7</v>
      </c>
      <c r="B356" s="93" t="str">
        <f t="shared" si="10"/>
        <v>2012Praha 7</v>
      </c>
      <c r="C356" s="13">
        <v>2012</v>
      </c>
      <c r="D356" s="14" t="s">
        <v>9</v>
      </c>
      <c r="E356" s="14" t="s">
        <v>3</v>
      </c>
      <c r="F356" s="28">
        <v>455.24630000000002</v>
      </c>
      <c r="G356" s="13">
        <v>384</v>
      </c>
      <c r="H356" s="88">
        <v>756</v>
      </c>
      <c r="I356" s="13">
        <v>2515</v>
      </c>
      <c r="J356" s="13">
        <v>2550</v>
      </c>
      <c r="K356" s="13">
        <v>1677</v>
      </c>
      <c r="L356" s="15">
        <f t="shared" si="11"/>
        <v>240.04117647058823</v>
      </c>
    </row>
    <row r="357" spans="1:12" x14ac:dyDescent="0.25">
      <c r="A357" s="13">
        <v>8</v>
      </c>
      <c r="B357" s="93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28">
        <v>430.56670000000003</v>
      </c>
      <c r="G357" s="13">
        <v>342.5</v>
      </c>
      <c r="H357" s="88">
        <v>841</v>
      </c>
      <c r="I357" s="13">
        <v>5131</v>
      </c>
      <c r="J357" s="13">
        <v>4546</v>
      </c>
      <c r="K357" s="13">
        <v>3063</v>
      </c>
      <c r="L357" s="15">
        <f t="shared" si="11"/>
        <v>245.92938847338317</v>
      </c>
    </row>
    <row r="358" spans="1:12" x14ac:dyDescent="0.25">
      <c r="A358" s="13">
        <v>9</v>
      </c>
      <c r="B358" s="93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28">
        <v>291.20150000000001</v>
      </c>
      <c r="G358" s="13">
        <v>210</v>
      </c>
      <c r="H358" s="88">
        <v>535</v>
      </c>
      <c r="I358" s="13">
        <v>6965</v>
      </c>
      <c r="J358" s="13">
        <v>5682</v>
      </c>
      <c r="K358" s="13">
        <v>4530</v>
      </c>
      <c r="L358" s="15">
        <f t="shared" si="11"/>
        <v>290.99788806758187</v>
      </c>
    </row>
    <row r="359" spans="1:12" x14ac:dyDescent="0.25">
      <c r="A359" s="13">
        <v>10</v>
      </c>
      <c r="B359" s="93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28">
        <v>362.11700000000002</v>
      </c>
      <c r="G359" s="13">
        <v>285</v>
      </c>
      <c r="H359" s="88">
        <v>688</v>
      </c>
      <c r="I359" s="13">
        <v>5595</v>
      </c>
      <c r="J359" s="13">
        <v>5926</v>
      </c>
      <c r="K359" s="13">
        <v>3003</v>
      </c>
      <c r="L359" s="15">
        <f t="shared" si="11"/>
        <v>184.96371920350995</v>
      </c>
    </row>
    <row r="360" spans="1:12" x14ac:dyDescent="0.25">
      <c r="A360" s="13">
        <v>11</v>
      </c>
      <c r="B360" s="93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28">
        <v>343.74</v>
      </c>
      <c r="G360" s="13">
        <v>270</v>
      </c>
      <c r="H360" s="88">
        <v>602</v>
      </c>
      <c r="I360" s="13">
        <v>3716</v>
      </c>
      <c r="J360" s="13">
        <v>4980</v>
      </c>
      <c r="K360" s="13">
        <v>710</v>
      </c>
      <c r="L360" s="15">
        <f t="shared" si="11"/>
        <v>52.038152610441763</v>
      </c>
    </row>
    <row r="361" spans="1:12" x14ac:dyDescent="0.25">
      <c r="A361" s="13">
        <v>12</v>
      </c>
      <c r="B361" s="93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28">
        <v>227.32380000000001</v>
      </c>
      <c r="G361" s="13">
        <v>186</v>
      </c>
      <c r="H361" s="88">
        <v>388</v>
      </c>
      <c r="I361" s="13">
        <v>1774</v>
      </c>
      <c r="J361" s="13">
        <v>1846</v>
      </c>
      <c r="K361" s="13">
        <v>780</v>
      </c>
      <c r="L361" s="15">
        <f t="shared" si="11"/>
        <v>154.22535211267606</v>
      </c>
    </row>
    <row r="362" spans="1:12" x14ac:dyDescent="0.25">
      <c r="A362" s="13">
        <v>13</v>
      </c>
      <c r="B362" s="93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28">
        <v>199.226</v>
      </c>
      <c r="G362" s="13">
        <v>161</v>
      </c>
      <c r="H362" s="88">
        <v>337</v>
      </c>
      <c r="I362" s="13">
        <v>4823</v>
      </c>
      <c r="J362" s="13">
        <v>4242</v>
      </c>
      <c r="K362" s="13">
        <v>1717</v>
      </c>
      <c r="L362" s="15">
        <f t="shared" si="11"/>
        <v>147.73809523809524</v>
      </c>
    </row>
    <row r="363" spans="1:12" x14ac:dyDescent="0.25">
      <c r="A363" s="13">
        <v>14</v>
      </c>
      <c r="B363" s="93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28">
        <v>221.16909999999999</v>
      </c>
      <c r="G363" s="13">
        <v>184</v>
      </c>
      <c r="H363" s="88">
        <v>406</v>
      </c>
      <c r="I363" s="13">
        <v>3009</v>
      </c>
      <c r="J363" s="13">
        <v>3079</v>
      </c>
      <c r="K363" s="13">
        <v>941</v>
      </c>
      <c r="L363" s="15">
        <f t="shared" si="11"/>
        <v>111.5508281909711</v>
      </c>
    </row>
    <row r="364" spans="1:12" x14ac:dyDescent="0.25">
      <c r="A364" s="13">
        <v>15</v>
      </c>
      <c r="B364" s="93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28">
        <v>218.18299999999999</v>
      </c>
      <c r="G364" s="13">
        <v>169</v>
      </c>
      <c r="H364" s="88">
        <v>373</v>
      </c>
      <c r="I364" s="13">
        <v>1456</v>
      </c>
      <c r="J364" s="13">
        <v>1489</v>
      </c>
      <c r="K364" s="13">
        <v>336</v>
      </c>
      <c r="L364" s="15">
        <f t="shared" si="11"/>
        <v>82.364002686366689</v>
      </c>
    </row>
    <row r="365" spans="1:12" x14ac:dyDescent="0.25">
      <c r="A365" s="13">
        <v>16</v>
      </c>
      <c r="B365" s="93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28">
        <v>266.33510000000001</v>
      </c>
      <c r="G365" s="13">
        <v>239</v>
      </c>
      <c r="H365" s="88">
        <v>472</v>
      </c>
      <c r="I365" s="13">
        <v>2404</v>
      </c>
      <c r="J365" s="13">
        <v>2282</v>
      </c>
      <c r="K365" s="13">
        <v>957</v>
      </c>
      <c r="L365" s="15">
        <f t="shared" si="11"/>
        <v>153.06967572304995</v>
      </c>
    </row>
    <row r="366" spans="1:12" x14ac:dyDescent="0.25">
      <c r="A366" s="13">
        <v>17</v>
      </c>
      <c r="B366" s="93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28">
        <v>179.4057</v>
      </c>
      <c r="G366" s="13">
        <v>154</v>
      </c>
      <c r="H366" s="88">
        <v>300</v>
      </c>
      <c r="I366" s="13">
        <v>2336</v>
      </c>
      <c r="J366" s="13">
        <v>2448</v>
      </c>
      <c r="K366" s="13">
        <v>446</v>
      </c>
      <c r="L366" s="15">
        <f t="shared" si="11"/>
        <v>66.499183006535944</v>
      </c>
    </row>
    <row r="367" spans="1:12" x14ac:dyDescent="0.25">
      <c r="A367" s="13">
        <v>18</v>
      </c>
      <c r="B367" s="93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28">
        <v>192.70699999999999</v>
      </c>
      <c r="G367" s="13">
        <v>161</v>
      </c>
      <c r="H367" s="88">
        <v>292</v>
      </c>
      <c r="I367" s="13">
        <v>2184</v>
      </c>
      <c r="J367" s="13">
        <v>2047</v>
      </c>
      <c r="K367" s="13">
        <v>588</v>
      </c>
      <c r="L367" s="15">
        <f t="shared" si="11"/>
        <v>104.84611626770884</v>
      </c>
    </row>
    <row r="368" spans="1:12" x14ac:dyDescent="0.25">
      <c r="A368" s="13">
        <v>19</v>
      </c>
      <c r="B368" s="93" t="str">
        <f t="shared" si="10"/>
        <v>2012Praha-Východ</v>
      </c>
      <c r="C368" s="13">
        <v>2012</v>
      </c>
      <c r="D368" s="14" t="s">
        <v>133</v>
      </c>
      <c r="E368" s="14" t="s">
        <v>14</v>
      </c>
      <c r="F368" s="28">
        <v>241.7518</v>
      </c>
      <c r="G368" s="13">
        <v>176</v>
      </c>
      <c r="H368" s="88">
        <v>404</v>
      </c>
      <c r="I368" s="13">
        <v>3467</v>
      </c>
      <c r="J368" s="13">
        <v>3450</v>
      </c>
      <c r="K368" s="13">
        <v>1194</v>
      </c>
      <c r="L368" s="15">
        <f t="shared" si="11"/>
        <v>126.32173913043479</v>
      </c>
    </row>
    <row r="369" spans="1:12" x14ac:dyDescent="0.25">
      <c r="A369" s="13">
        <v>20</v>
      </c>
      <c r="B369" s="93" t="str">
        <f t="shared" si="10"/>
        <v>2012Praha-Západ</v>
      </c>
      <c r="C369" s="13">
        <v>2012</v>
      </c>
      <c r="D369" s="14" t="s">
        <v>134</v>
      </c>
      <c r="E369" s="14" t="s">
        <v>14</v>
      </c>
      <c r="F369" s="28">
        <v>300.28550000000001</v>
      </c>
      <c r="G369" s="13">
        <v>210</v>
      </c>
      <c r="H369" s="88">
        <v>713</v>
      </c>
      <c r="I369" s="13">
        <v>3145</v>
      </c>
      <c r="J369" s="13">
        <v>3275</v>
      </c>
      <c r="K369" s="13">
        <v>1285</v>
      </c>
      <c r="L369" s="15">
        <f t="shared" si="11"/>
        <v>143.21374045801528</v>
      </c>
    </row>
    <row r="370" spans="1:12" x14ac:dyDescent="0.25">
      <c r="A370" s="13">
        <v>21</v>
      </c>
      <c r="B370" s="93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28">
        <v>218.5558</v>
      </c>
      <c r="G370" s="13">
        <v>195</v>
      </c>
      <c r="H370" s="88">
        <v>353</v>
      </c>
      <c r="I370" s="13">
        <v>2463</v>
      </c>
      <c r="J370" s="13">
        <v>2512</v>
      </c>
      <c r="K370" s="13">
        <v>499</v>
      </c>
      <c r="L370" s="15">
        <f t="shared" si="11"/>
        <v>72.505971337579624</v>
      </c>
    </row>
    <row r="371" spans="1:12" x14ac:dyDescent="0.25">
      <c r="A371" s="13">
        <v>22</v>
      </c>
      <c r="B371" s="93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28">
        <v>221.9024</v>
      </c>
      <c r="G371" s="13">
        <v>184</v>
      </c>
      <c r="H371" s="88">
        <v>377</v>
      </c>
      <c r="I371" s="13">
        <v>1398</v>
      </c>
      <c r="J371" s="13">
        <v>1366</v>
      </c>
      <c r="K371" s="13">
        <v>342</v>
      </c>
      <c r="L371" s="15">
        <f t="shared" si="11"/>
        <v>91.383601756954604</v>
      </c>
    </row>
    <row r="372" spans="1:12" x14ac:dyDescent="0.25">
      <c r="A372" s="13">
        <v>23</v>
      </c>
      <c r="B372" s="93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28">
        <v>193.06479999999999</v>
      </c>
      <c r="G372" s="13">
        <v>175</v>
      </c>
      <c r="H372" s="88">
        <v>292</v>
      </c>
      <c r="I372" s="13">
        <v>7434</v>
      </c>
      <c r="J372" s="13">
        <v>7307</v>
      </c>
      <c r="K372" s="13">
        <v>1482</v>
      </c>
      <c r="L372" s="15">
        <f t="shared" si="11"/>
        <v>74.029013274941832</v>
      </c>
    </row>
    <row r="373" spans="1:12" x14ac:dyDescent="0.25">
      <c r="A373" s="13">
        <v>24</v>
      </c>
      <c r="B373" s="93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28">
        <v>178.0582</v>
      </c>
      <c r="G373" s="13">
        <v>160</v>
      </c>
      <c r="H373" s="88">
        <v>279</v>
      </c>
      <c r="I373" s="13">
        <v>2069</v>
      </c>
      <c r="J373" s="13">
        <v>2150</v>
      </c>
      <c r="K373" s="13">
        <v>309</v>
      </c>
      <c r="L373" s="15">
        <f t="shared" si="11"/>
        <v>52.458139534883721</v>
      </c>
    </row>
    <row r="374" spans="1:12" x14ac:dyDescent="0.25">
      <c r="A374" s="13">
        <v>25</v>
      </c>
      <c r="B374" s="93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28">
        <v>223.21610000000001</v>
      </c>
      <c r="G374" s="13">
        <v>183</v>
      </c>
      <c r="H374" s="88">
        <v>441</v>
      </c>
      <c r="I374" s="13">
        <v>2186</v>
      </c>
      <c r="J374" s="13">
        <v>2186</v>
      </c>
      <c r="K374" s="13">
        <v>359</v>
      </c>
      <c r="L374" s="15">
        <f t="shared" si="11"/>
        <v>59.942817932296428</v>
      </c>
    </row>
    <row r="375" spans="1:12" x14ac:dyDescent="0.25">
      <c r="A375" s="13">
        <v>26</v>
      </c>
      <c r="B375" s="93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28">
        <v>200.29050000000001</v>
      </c>
      <c r="G375" s="13">
        <v>162</v>
      </c>
      <c r="H375" s="88">
        <v>387</v>
      </c>
      <c r="I375" s="13">
        <v>1370</v>
      </c>
      <c r="J375" s="13">
        <v>1432</v>
      </c>
      <c r="K375" s="13">
        <v>287</v>
      </c>
      <c r="L375" s="15">
        <f t="shared" si="11"/>
        <v>73.15293296089385</v>
      </c>
    </row>
    <row r="376" spans="1:12" x14ac:dyDescent="0.25">
      <c r="A376" s="13">
        <v>27</v>
      </c>
      <c r="B376" s="93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28">
        <v>265.26769999999999</v>
      </c>
      <c r="G376" s="13">
        <v>224</v>
      </c>
      <c r="H376" s="88">
        <v>496</v>
      </c>
      <c r="I376" s="13">
        <v>2578</v>
      </c>
      <c r="J376" s="13">
        <v>2457</v>
      </c>
      <c r="K376" s="13">
        <v>543</v>
      </c>
      <c r="L376" s="15">
        <f t="shared" si="11"/>
        <v>80.66544566544566</v>
      </c>
    </row>
    <row r="377" spans="1:12" x14ac:dyDescent="0.25">
      <c r="A377" s="13">
        <v>28</v>
      </c>
      <c r="B377" s="93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28">
        <v>196.9461</v>
      </c>
      <c r="G377" s="13">
        <v>178</v>
      </c>
      <c r="H377" s="88">
        <v>302</v>
      </c>
      <c r="I377" s="13">
        <v>1312</v>
      </c>
      <c r="J377" s="13">
        <v>1326</v>
      </c>
      <c r="K377" s="13">
        <v>233</v>
      </c>
      <c r="L377" s="15">
        <f t="shared" si="11"/>
        <v>64.136500754147804</v>
      </c>
    </row>
    <row r="378" spans="1:12" x14ac:dyDescent="0.25">
      <c r="A378" s="13">
        <v>29</v>
      </c>
      <c r="B378" s="93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28">
        <v>240.90309999999999</v>
      </c>
      <c r="G378" s="13">
        <v>218</v>
      </c>
      <c r="H378" s="88">
        <v>391</v>
      </c>
      <c r="I378" s="13">
        <v>1723</v>
      </c>
      <c r="J378" s="13">
        <v>1686</v>
      </c>
      <c r="K378" s="13">
        <v>345</v>
      </c>
      <c r="L378" s="15">
        <f t="shared" si="11"/>
        <v>74.688612099644132</v>
      </c>
    </row>
    <row r="379" spans="1:12" x14ac:dyDescent="0.25">
      <c r="A379" s="13">
        <v>30</v>
      </c>
      <c r="B379" s="93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28">
        <v>201.3741</v>
      </c>
      <c r="G379" s="13">
        <v>173</v>
      </c>
      <c r="H379" s="88">
        <v>346</v>
      </c>
      <c r="I379" s="13">
        <v>3169</v>
      </c>
      <c r="J379" s="13">
        <v>3282</v>
      </c>
      <c r="K379" s="13">
        <v>569</v>
      </c>
      <c r="L379" s="15">
        <f t="shared" si="11"/>
        <v>63.280012187690431</v>
      </c>
    </row>
    <row r="380" spans="1:12" x14ac:dyDescent="0.25">
      <c r="A380" s="13">
        <v>31</v>
      </c>
      <c r="B380" s="93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28">
        <v>174.75470000000001</v>
      </c>
      <c r="G380" s="13">
        <v>142.5</v>
      </c>
      <c r="H380" s="88">
        <v>305</v>
      </c>
      <c r="I380" s="13">
        <v>1318</v>
      </c>
      <c r="J380" s="13">
        <v>1348</v>
      </c>
      <c r="K380" s="13">
        <v>316</v>
      </c>
      <c r="L380" s="15">
        <f t="shared" si="11"/>
        <v>85.563798219584569</v>
      </c>
    </row>
    <row r="381" spans="1:12" x14ac:dyDescent="0.25">
      <c r="A381" s="13">
        <v>32</v>
      </c>
      <c r="B381" s="93" t="str">
        <f t="shared" si="10"/>
        <v>2012Cheb</v>
      </c>
      <c r="C381" s="13">
        <v>2012</v>
      </c>
      <c r="D381" s="14" t="s">
        <v>35</v>
      </c>
      <c r="E381" s="14" t="s">
        <v>34</v>
      </c>
      <c r="F381" s="28">
        <v>258.61430000000001</v>
      </c>
      <c r="G381" s="13">
        <v>206</v>
      </c>
      <c r="H381" s="88">
        <v>458</v>
      </c>
      <c r="I381" s="13">
        <v>2843</v>
      </c>
      <c r="J381" s="13">
        <v>2596</v>
      </c>
      <c r="K381" s="13">
        <v>1345</v>
      </c>
      <c r="L381" s="15">
        <f t="shared" si="11"/>
        <v>189.10824345146378</v>
      </c>
    </row>
    <row r="382" spans="1:12" x14ac:dyDescent="0.25">
      <c r="A382" s="13">
        <v>33</v>
      </c>
      <c r="B382" s="93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28">
        <v>209.12110000000001</v>
      </c>
      <c r="G382" s="13">
        <v>174</v>
      </c>
      <c r="H382" s="88">
        <v>331</v>
      </c>
      <c r="I382" s="13">
        <v>4021</v>
      </c>
      <c r="J382" s="13">
        <v>4066</v>
      </c>
      <c r="K382" s="13">
        <v>1215</v>
      </c>
      <c r="L382" s="15">
        <f t="shared" si="11"/>
        <v>109.06910969011314</v>
      </c>
    </row>
    <row r="383" spans="1:12" x14ac:dyDescent="0.25">
      <c r="A383" s="13">
        <v>34</v>
      </c>
      <c r="B383" s="93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28">
        <v>171.9511</v>
      </c>
      <c r="G383" s="13">
        <v>117</v>
      </c>
      <c r="H383" s="88">
        <v>304</v>
      </c>
      <c r="I383" s="13">
        <v>1703</v>
      </c>
      <c r="J383" s="13">
        <v>1800</v>
      </c>
      <c r="K383" s="13">
        <v>530</v>
      </c>
      <c r="L383" s="15">
        <f t="shared" si="11"/>
        <v>107.47222222222223</v>
      </c>
    </row>
    <row r="384" spans="1:12" x14ac:dyDescent="0.25">
      <c r="A384" s="13">
        <v>35</v>
      </c>
      <c r="B384" s="93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28">
        <v>164.73740000000001</v>
      </c>
      <c r="G384" s="13">
        <v>109</v>
      </c>
      <c r="H384" s="88">
        <v>335</v>
      </c>
      <c r="I384" s="13">
        <v>1833</v>
      </c>
      <c r="J384" s="13">
        <v>1792</v>
      </c>
      <c r="K384" s="13">
        <v>344</v>
      </c>
      <c r="L384" s="15">
        <f t="shared" si="11"/>
        <v>70.066964285714292</v>
      </c>
    </row>
    <row r="385" spans="1:12" x14ac:dyDescent="0.25">
      <c r="A385" s="13">
        <v>36</v>
      </c>
      <c r="B385" s="93" t="str">
        <f t="shared" si="10"/>
        <v>2012Plzeň-Město</v>
      </c>
      <c r="C385" s="13">
        <v>2012</v>
      </c>
      <c r="D385" s="14" t="s">
        <v>135</v>
      </c>
      <c r="E385" s="14" t="s">
        <v>34</v>
      </c>
      <c r="F385" s="28">
        <v>305.47280000000001</v>
      </c>
      <c r="G385" s="13">
        <v>245</v>
      </c>
      <c r="H385" s="88">
        <v>599</v>
      </c>
      <c r="I385" s="13">
        <v>7922</v>
      </c>
      <c r="J385" s="13">
        <v>9901</v>
      </c>
      <c r="K385" s="13">
        <v>2877</v>
      </c>
      <c r="L385" s="15">
        <f t="shared" si="11"/>
        <v>106.06049893950106</v>
      </c>
    </row>
    <row r="386" spans="1:12" x14ac:dyDescent="0.25">
      <c r="A386" s="13">
        <v>37</v>
      </c>
      <c r="B386" s="93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28">
        <v>250.14240000000001</v>
      </c>
      <c r="G386" s="13">
        <v>190</v>
      </c>
      <c r="H386" s="88">
        <v>433</v>
      </c>
      <c r="I386" s="13">
        <v>2693</v>
      </c>
      <c r="J386" s="13">
        <v>2571</v>
      </c>
      <c r="K386" s="13">
        <v>812</v>
      </c>
      <c r="L386" s="15">
        <f t="shared" si="11"/>
        <v>115.2781019058732</v>
      </c>
    </row>
    <row r="387" spans="1:12" x14ac:dyDescent="0.25">
      <c r="A387" s="13">
        <v>38</v>
      </c>
      <c r="B387" s="93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28">
        <v>142.3476</v>
      </c>
      <c r="G387" s="13">
        <v>102</v>
      </c>
      <c r="H387" s="88">
        <v>234</v>
      </c>
      <c r="I387" s="13">
        <v>1448</v>
      </c>
      <c r="J387" s="13">
        <v>1368</v>
      </c>
      <c r="K387" s="13">
        <v>387</v>
      </c>
      <c r="L387" s="15">
        <f t="shared" si="11"/>
        <v>103.25657894736842</v>
      </c>
    </row>
    <row r="388" spans="1:12" x14ac:dyDescent="0.25">
      <c r="A388" s="13">
        <v>39</v>
      </c>
      <c r="B388" s="93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28">
        <v>253.02189999999999</v>
      </c>
      <c r="G388" s="13">
        <v>241</v>
      </c>
      <c r="H388" s="88">
        <v>376</v>
      </c>
      <c r="I388" s="13">
        <v>3171</v>
      </c>
      <c r="J388" s="13">
        <v>3449</v>
      </c>
      <c r="K388" s="13">
        <v>1226</v>
      </c>
      <c r="L388" s="15">
        <f t="shared" si="11"/>
        <v>129.74485358074804</v>
      </c>
    </row>
    <row r="389" spans="1:12" x14ac:dyDescent="0.25">
      <c r="A389" s="13">
        <v>40</v>
      </c>
      <c r="B389" s="93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28">
        <v>371.8329</v>
      </c>
      <c r="G389" s="13">
        <v>329</v>
      </c>
      <c r="H389" s="88">
        <v>678</v>
      </c>
      <c r="I389" s="13">
        <v>1781</v>
      </c>
      <c r="J389" s="13">
        <v>1842</v>
      </c>
      <c r="K389" s="13">
        <v>688</v>
      </c>
      <c r="L389" s="15">
        <f t="shared" si="11"/>
        <v>136.33007600434311</v>
      </c>
    </row>
    <row r="390" spans="1:12" x14ac:dyDescent="0.25">
      <c r="A390" s="13">
        <v>41</v>
      </c>
      <c r="B390" s="93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28">
        <v>375.14710000000002</v>
      </c>
      <c r="G390" s="13">
        <v>354</v>
      </c>
      <c r="H390" s="88">
        <v>558</v>
      </c>
      <c r="I390" s="13">
        <v>3961</v>
      </c>
      <c r="J390" s="13">
        <v>3503</v>
      </c>
      <c r="K390" s="13">
        <v>1807</v>
      </c>
      <c r="L390" s="15">
        <f t="shared" si="11"/>
        <v>188.28290037111046</v>
      </c>
    </row>
    <row r="391" spans="1:12" x14ac:dyDescent="0.25">
      <c r="A391" s="13">
        <v>42</v>
      </c>
      <c r="B391" s="93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28">
        <v>358.9237</v>
      </c>
      <c r="G391" s="13">
        <v>288</v>
      </c>
      <c r="H391" s="88">
        <v>754</v>
      </c>
      <c r="I391" s="13">
        <v>3636</v>
      </c>
      <c r="J391" s="13">
        <v>3596</v>
      </c>
      <c r="K391" s="13">
        <v>2566</v>
      </c>
      <c r="L391" s="15">
        <f t="shared" ref="L391:L454" si="13">K391/J391*365</f>
        <v>260.45328142380424</v>
      </c>
    </row>
    <row r="392" spans="1:12" x14ac:dyDescent="0.25">
      <c r="A392" s="13">
        <v>43</v>
      </c>
      <c r="B392" s="93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28">
        <v>856.69529999999997</v>
      </c>
      <c r="G392" s="13">
        <v>828</v>
      </c>
      <c r="H392" s="88">
        <v>1442</v>
      </c>
      <c r="I392" s="13">
        <v>6803</v>
      </c>
      <c r="J392" s="13">
        <v>6581</v>
      </c>
      <c r="K392" s="13">
        <v>6398</v>
      </c>
      <c r="L392" s="15">
        <f t="shared" si="13"/>
        <v>354.85032669807021</v>
      </c>
    </row>
    <row r="393" spans="1:12" x14ac:dyDescent="0.25">
      <c r="A393" s="13">
        <v>44</v>
      </c>
      <c r="B393" s="93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28">
        <v>465.34160000000003</v>
      </c>
      <c r="G393" s="13">
        <v>450</v>
      </c>
      <c r="H393" s="88">
        <v>722</v>
      </c>
      <c r="I393" s="13">
        <v>3288</v>
      </c>
      <c r="J393" s="13">
        <v>2497</v>
      </c>
      <c r="K393" s="13">
        <v>2106</v>
      </c>
      <c r="L393" s="15">
        <f t="shared" si="13"/>
        <v>307.84541449739692</v>
      </c>
    </row>
    <row r="394" spans="1:12" x14ac:dyDescent="0.25">
      <c r="A394" s="13">
        <v>45</v>
      </c>
      <c r="B394" s="93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28">
        <v>426.74400000000003</v>
      </c>
      <c r="G394" s="13">
        <v>345</v>
      </c>
      <c r="H394" s="88">
        <v>764</v>
      </c>
      <c r="I394" s="13">
        <v>5416</v>
      </c>
      <c r="J394" s="13">
        <v>4939</v>
      </c>
      <c r="K394" s="13">
        <v>3980</v>
      </c>
      <c r="L394" s="15">
        <f t="shared" si="13"/>
        <v>294.12836606600524</v>
      </c>
    </row>
    <row r="395" spans="1:12" x14ac:dyDescent="0.25">
      <c r="A395" s="13">
        <v>46</v>
      </c>
      <c r="B395" s="93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28">
        <v>465.92020000000002</v>
      </c>
      <c r="G395" s="13">
        <v>387</v>
      </c>
      <c r="H395" s="88">
        <v>678</v>
      </c>
      <c r="I395" s="13">
        <v>2810</v>
      </c>
      <c r="J395" s="13">
        <v>3108</v>
      </c>
      <c r="K395" s="13">
        <v>1967</v>
      </c>
      <c r="L395" s="15">
        <f t="shared" si="13"/>
        <v>231.00225225225225</v>
      </c>
    </row>
    <row r="396" spans="1:12" x14ac:dyDescent="0.25">
      <c r="A396" s="13">
        <v>47</v>
      </c>
      <c r="B396" s="93" t="str">
        <f t="shared" si="12"/>
        <v>2012Louny</v>
      </c>
      <c r="C396" s="13">
        <v>2012</v>
      </c>
      <c r="D396" s="14" t="s">
        <v>50</v>
      </c>
      <c r="E396" s="14" t="s">
        <v>44</v>
      </c>
      <c r="F396" s="28">
        <v>513.57600000000002</v>
      </c>
      <c r="G396" s="13">
        <v>460</v>
      </c>
      <c r="H396" s="88">
        <v>805</v>
      </c>
      <c r="I396" s="13">
        <v>2326</v>
      </c>
      <c r="J396" s="13">
        <v>2148</v>
      </c>
      <c r="K396" s="13">
        <v>2108</v>
      </c>
      <c r="L396" s="15">
        <f t="shared" si="13"/>
        <v>358.2029795158287</v>
      </c>
    </row>
    <row r="397" spans="1:12" x14ac:dyDescent="0.25">
      <c r="A397" s="13">
        <v>48</v>
      </c>
      <c r="B397" s="93" t="str">
        <f t="shared" si="12"/>
        <v>2012Most</v>
      </c>
      <c r="C397" s="13">
        <v>2012</v>
      </c>
      <c r="D397" s="14" t="s">
        <v>51</v>
      </c>
      <c r="E397" s="14" t="s">
        <v>44</v>
      </c>
      <c r="F397" s="28">
        <v>475.59910000000002</v>
      </c>
      <c r="G397" s="13">
        <v>456</v>
      </c>
      <c r="H397" s="88">
        <v>763</v>
      </c>
      <c r="I397" s="13">
        <v>10175</v>
      </c>
      <c r="J397" s="13">
        <v>10306</v>
      </c>
      <c r="K397" s="13">
        <v>5359</v>
      </c>
      <c r="L397" s="15">
        <f t="shared" si="13"/>
        <v>189.79575004851543</v>
      </c>
    </row>
    <row r="398" spans="1:12" x14ac:dyDescent="0.25">
      <c r="A398" s="13">
        <v>49</v>
      </c>
      <c r="B398" s="93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28">
        <v>443.97710000000001</v>
      </c>
      <c r="G398" s="13">
        <v>398</v>
      </c>
      <c r="H398" s="88">
        <v>709</v>
      </c>
      <c r="I398" s="13">
        <v>4080</v>
      </c>
      <c r="J398" s="13">
        <v>4223</v>
      </c>
      <c r="K398" s="13">
        <v>1874</v>
      </c>
      <c r="L398" s="15">
        <f t="shared" si="13"/>
        <v>161.97253137579921</v>
      </c>
    </row>
    <row r="399" spans="1:12" x14ac:dyDescent="0.25">
      <c r="A399" s="13">
        <v>50</v>
      </c>
      <c r="B399" s="93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28">
        <v>652.68849999999998</v>
      </c>
      <c r="G399" s="13">
        <v>698</v>
      </c>
      <c r="H399" s="88">
        <v>956</v>
      </c>
      <c r="I399" s="13">
        <v>5170</v>
      </c>
      <c r="J399" s="13">
        <v>5564</v>
      </c>
      <c r="K399" s="13">
        <v>4188</v>
      </c>
      <c r="L399" s="15">
        <f t="shared" si="13"/>
        <v>274.73400431344356</v>
      </c>
    </row>
    <row r="400" spans="1:12" x14ac:dyDescent="0.25">
      <c r="A400" s="13">
        <v>51</v>
      </c>
      <c r="B400" s="93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28">
        <v>205.52690000000001</v>
      </c>
      <c r="G400" s="13">
        <v>171</v>
      </c>
      <c r="H400" s="88">
        <v>315</v>
      </c>
      <c r="I400" s="13">
        <v>1998</v>
      </c>
      <c r="J400" s="13">
        <v>1737</v>
      </c>
      <c r="K400" s="13">
        <v>669</v>
      </c>
      <c r="L400" s="15">
        <f t="shared" si="13"/>
        <v>140.57858376511226</v>
      </c>
    </row>
    <row r="401" spans="1:12" x14ac:dyDescent="0.25">
      <c r="A401" s="13">
        <v>52</v>
      </c>
      <c r="B401" s="93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28">
        <v>294.67970000000003</v>
      </c>
      <c r="G401" s="13">
        <v>252</v>
      </c>
      <c r="H401" s="88">
        <v>465</v>
      </c>
      <c r="I401" s="13">
        <v>6672</v>
      </c>
      <c r="J401" s="13">
        <v>6425</v>
      </c>
      <c r="K401" s="13">
        <v>2157</v>
      </c>
      <c r="L401" s="15">
        <f t="shared" si="13"/>
        <v>122.53774319066147</v>
      </c>
    </row>
    <row r="402" spans="1:12" x14ac:dyDescent="0.25">
      <c r="A402" s="13">
        <v>53</v>
      </c>
      <c r="B402" s="93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28">
        <v>340.86090000000002</v>
      </c>
      <c r="G402" s="13">
        <v>294</v>
      </c>
      <c r="H402" s="88">
        <v>595</v>
      </c>
      <c r="I402" s="13">
        <v>1620</v>
      </c>
      <c r="J402" s="13">
        <v>1750</v>
      </c>
      <c r="K402" s="13">
        <v>792</v>
      </c>
      <c r="L402" s="15">
        <f t="shared" si="13"/>
        <v>165.18857142857144</v>
      </c>
    </row>
    <row r="403" spans="1:12" x14ac:dyDescent="0.25">
      <c r="A403" s="13">
        <v>54</v>
      </c>
      <c r="B403" s="93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28">
        <v>311.80099999999999</v>
      </c>
      <c r="G403" s="13">
        <v>234</v>
      </c>
      <c r="H403" s="88">
        <v>622</v>
      </c>
      <c r="I403" s="13">
        <v>1549</v>
      </c>
      <c r="J403" s="13">
        <v>1657</v>
      </c>
      <c r="K403" s="13">
        <v>611</v>
      </c>
      <c r="L403" s="15">
        <f t="shared" si="13"/>
        <v>134.58961979480989</v>
      </c>
    </row>
    <row r="404" spans="1:12" x14ac:dyDescent="0.25">
      <c r="A404" s="13">
        <v>55</v>
      </c>
      <c r="B404" s="93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28">
        <v>162.2354</v>
      </c>
      <c r="G404" s="13">
        <v>133</v>
      </c>
      <c r="H404" s="88">
        <v>248</v>
      </c>
      <c r="I404" s="13">
        <v>2462</v>
      </c>
      <c r="J404" s="13">
        <v>2369</v>
      </c>
      <c r="K404" s="13">
        <v>513</v>
      </c>
      <c r="L404" s="15">
        <f t="shared" si="13"/>
        <v>79.039679189531455</v>
      </c>
    </row>
    <row r="405" spans="1:12" x14ac:dyDescent="0.25">
      <c r="A405" s="13">
        <v>56</v>
      </c>
      <c r="B405" s="93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28">
        <v>424.64249999999998</v>
      </c>
      <c r="G405" s="13">
        <v>397</v>
      </c>
      <c r="H405" s="88">
        <v>687</v>
      </c>
      <c r="I405" s="13">
        <v>4586</v>
      </c>
      <c r="J405" s="13">
        <v>4544</v>
      </c>
      <c r="K405" s="13">
        <v>2196</v>
      </c>
      <c r="L405" s="15">
        <f t="shared" si="13"/>
        <v>176.39524647887325</v>
      </c>
    </row>
    <row r="406" spans="1:12" x14ac:dyDescent="0.25">
      <c r="A406" s="13">
        <v>57</v>
      </c>
      <c r="B406" s="93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28">
        <v>307.92630000000003</v>
      </c>
      <c r="G406" s="13">
        <v>235</v>
      </c>
      <c r="H406" s="88">
        <v>599</v>
      </c>
      <c r="I406" s="13">
        <v>1477</v>
      </c>
      <c r="J406" s="13">
        <v>1534</v>
      </c>
      <c r="K406" s="13">
        <v>525</v>
      </c>
      <c r="L406" s="15">
        <f t="shared" si="13"/>
        <v>124.91851368970013</v>
      </c>
    </row>
    <row r="407" spans="1:12" x14ac:dyDescent="0.25">
      <c r="A407" s="13">
        <v>58</v>
      </c>
      <c r="B407" s="93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28">
        <v>388.65249999999997</v>
      </c>
      <c r="G407" s="13">
        <v>320</v>
      </c>
      <c r="H407" s="88">
        <v>763</v>
      </c>
      <c r="I407" s="13">
        <v>1143</v>
      </c>
      <c r="J407" s="13">
        <v>1202</v>
      </c>
      <c r="K407" s="13">
        <v>642</v>
      </c>
      <c r="L407" s="15">
        <f t="shared" si="13"/>
        <v>194.95008319467553</v>
      </c>
    </row>
    <row r="408" spans="1:12" x14ac:dyDescent="0.25">
      <c r="A408" s="13">
        <v>59</v>
      </c>
      <c r="B408" s="93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28">
        <v>190.76769999999999</v>
      </c>
      <c r="G408" s="13">
        <v>173</v>
      </c>
      <c r="H408" s="88">
        <v>288</v>
      </c>
      <c r="I408" s="13">
        <v>1832</v>
      </c>
      <c r="J408" s="13">
        <v>1825</v>
      </c>
      <c r="K408" s="13">
        <v>510</v>
      </c>
      <c r="L408" s="15">
        <f t="shared" si="13"/>
        <v>102</v>
      </c>
    </row>
    <row r="409" spans="1:12" x14ac:dyDescent="0.25">
      <c r="A409" s="13">
        <v>60</v>
      </c>
      <c r="B409" s="93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28">
        <v>222.01929999999999</v>
      </c>
      <c r="G409" s="13">
        <v>180</v>
      </c>
      <c r="H409" s="88">
        <v>336</v>
      </c>
      <c r="I409" s="13">
        <v>3157</v>
      </c>
      <c r="J409" s="13">
        <v>2959</v>
      </c>
      <c r="K409" s="13">
        <v>1072</v>
      </c>
      <c r="L409" s="15">
        <f t="shared" si="13"/>
        <v>132.2338627914836</v>
      </c>
    </row>
    <row r="410" spans="1:12" x14ac:dyDescent="0.25">
      <c r="A410" s="13">
        <v>61</v>
      </c>
      <c r="B410" s="93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28">
        <v>220.6412</v>
      </c>
      <c r="G410" s="13">
        <v>153</v>
      </c>
      <c r="H410" s="88">
        <v>474</v>
      </c>
      <c r="I410" s="13">
        <v>2521</v>
      </c>
      <c r="J410" s="13">
        <v>2473</v>
      </c>
      <c r="K410" s="13">
        <v>890</v>
      </c>
      <c r="L410" s="15">
        <f t="shared" si="13"/>
        <v>131.35867367569753</v>
      </c>
    </row>
    <row r="411" spans="1:12" x14ac:dyDescent="0.25">
      <c r="A411" s="13">
        <v>62</v>
      </c>
      <c r="B411" s="93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28">
        <v>260.61099999999999</v>
      </c>
      <c r="G411" s="13">
        <v>206</v>
      </c>
      <c r="H411" s="88">
        <v>384</v>
      </c>
      <c r="I411" s="13">
        <v>2118</v>
      </c>
      <c r="J411" s="13">
        <v>2304</v>
      </c>
      <c r="K411" s="13">
        <v>759</v>
      </c>
      <c r="L411" s="15">
        <f t="shared" si="13"/>
        <v>120.24088541666666</v>
      </c>
    </row>
    <row r="412" spans="1:12" x14ac:dyDescent="0.25">
      <c r="A412" s="13">
        <v>63</v>
      </c>
      <c r="B412" s="93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28">
        <v>725.42550000000006</v>
      </c>
      <c r="G412" s="13">
        <v>638</v>
      </c>
      <c r="H412" s="88">
        <v>1360</v>
      </c>
      <c r="I412" s="13">
        <v>19059</v>
      </c>
      <c r="J412" s="13">
        <v>21601</v>
      </c>
      <c r="K412" s="13">
        <v>17065</v>
      </c>
      <c r="L412" s="15">
        <f t="shared" si="13"/>
        <v>288.35354844683116</v>
      </c>
    </row>
    <row r="413" spans="1:12" x14ac:dyDescent="0.25">
      <c r="A413" s="13">
        <v>64</v>
      </c>
      <c r="B413" s="93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28">
        <v>392.11950000000002</v>
      </c>
      <c r="G413" s="13">
        <v>282.5</v>
      </c>
      <c r="H413" s="88">
        <v>713</v>
      </c>
      <c r="I413" s="13">
        <v>3602</v>
      </c>
      <c r="J413" s="13">
        <v>3670</v>
      </c>
      <c r="K413" s="13">
        <v>2201</v>
      </c>
      <c r="L413" s="15">
        <f t="shared" si="13"/>
        <v>218.90054495912807</v>
      </c>
    </row>
    <row r="414" spans="1:12" x14ac:dyDescent="0.25">
      <c r="A414" s="13">
        <v>65</v>
      </c>
      <c r="B414" s="93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28">
        <v>618.70309999999995</v>
      </c>
      <c r="G414" s="13">
        <v>465</v>
      </c>
      <c r="H414" s="88">
        <v>1343</v>
      </c>
      <c r="I414" s="13">
        <v>2828</v>
      </c>
      <c r="J414" s="13">
        <v>2701</v>
      </c>
      <c r="K414" s="13">
        <v>2940</v>
      </c>
      <c r="L414" s="15">
        <f t="shared" si="13"/>
        <v>397.29729729729729</v>
      </c>
    </row>
    <row r="415" spans="1:12" x14ac:dyDescent="0.25">
      <c r="A415" s="13">
        <v>66</v>
      </c>
      <c r="B415" s="93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28">
        <v>445.51479999999998</v>
      </c>
      <c r="G415" s="13">
        <v>391</v>
      </c>
      <c r="H415" s="88">
        <v>733</v>
      </c>
      <c r="I415" s="13">
        <v>3647</v>
      </c>
      <c r="J415" s="13">
        <v>3847</v>
      </c>
      <c r="K415" s="13">
        <v>2131</v>
      </c>
      <c r="L415" s="15">
        <f t="shared" si="13"/>
        <v>202.18741876787107</v>
      </c>
    </row>
    <row r="416" spans="1:12" x14ac:dyDescent="0.25">
      <c r="A416" s="13">
        <v>67</v>
      </c>
      <c r="B416" s="93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28">
        <v>268.96190000000001</v>
      </c>
      <c r="G416" s="13">
        <v>232</v>
      </c>
      <c r="H416" s="88">
        <v>414</v>
      </c>
      <c r="I416" s="13">
        <v>3161</v>
      </c>
      <c r="J416" s="13">
        <v>2846</v>
      </c>
      <c r="K416" s="13">
        <v>1249</v>
      </c>
      <c r="L416" s="15">
        <f t="shared" si="13"/>
        <v>160.18446943078004</v>
      </c>
    </row>
    <row r="417" spans="1:12" x14ac:dyDescent="0.25">
      <c r="A417" s="13">
        <v>68</v>
      </c>
      <c r="B417" s="93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28">
        <v>312.48059999999998</v>
      </c>
      <c r="G417" s="13">
        <v>272</v>
      </c>
      <c r="H417" s="88">
        <v>511</v>
      </c>
      <c r="I417" s="13">
        <v>2653</v>
      </c>
      <c r="J417" s="13">
        <v>2710</v>
      </c>
      <c r="K417" s="13">
        <v>1151</v>
      </c>
      <c r="L417" s="15">
        <f t="shared" si="13"/>
        <v>155.02398523985241</v>
      </c>
    </row>
    <row r="418" spans="1:12" x14ac:dyDescent="0.25">
      <c r="A418" s="13">
        <v>69</v>
      </c>
      <c r="B418" s="93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28">
        <v>354.85879999999997</v>
      </c>
      <c r="G418" s="13">
        <v>292</v>
      </c>
      <c r="H418" s="88">
        <v>636</v>
      </c>
      <c r="I418" s="13">
        <v>2809</v>
      </c>
      <c r="J418" s="13">
        <v>2869</v>
      </c>
      <c r="K418" s="13">
        <v>1158</v>
      </c>
      <c r="L418" s="15">
        <f t="shared" si="13"/>
        <v>147.32310909724643</v>
      </c>
    </row>
    <row r="419" spans="1:12" x14ac:dyDescent="0.25">
      <c r="A419" s="13">
        <v>70</v>
      </c>
      <c r="B419" s="93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28">
        <v>253.7963</v>
      </c>
      <c r="G419" s="13">
        <v>218</v>
      </c>
      <c r="H419" s="88">
        <v>417</v>
      </c>
      <c r="I419" s="13">
        <v>2291</v>
      </c>
      <c r="J419" s="13">
        <v>2228</v>
      </c>
      <c r="K419" s="13">
        <v>712</v>
      </c>
      <c r="L419" s="15">
        <f t="shared" si="13"/>
        <v>116.6427289048474</v>
      </c>
    </row>
    <row r="420" spans="1:12" x14ac:dyDescent="0.25">
      <c r="A420" s="13">
        <v>71</v>
      </c>
      <c r="B420" s="93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28">
        <v>411.64359999999999</v>
      </c>
      <c r="G420" s="13">
        <v>330</v>
      </c>
      <c r="H420" s="88">
        <v>811</v>
      </c>
      <c r="I420" s="13">
        <v>2919</v>
      </c>
      <c r="J420" s="13">
        <v>3390</v>
      </c>
      <c r="K420" s="13">
        <v>1433</v>
      </c>
      <c r="L420" s="15">
        <f t="shared" si="13"/>
        <v>154.29056047197639</v>
      </c>
    </row>
    <row r="421" spans="1:12" x14ac:dyDescent="0.25">
      <c r="A421" s="13">
        <v>72</v>
      </c>
      <c r="B421" s="93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28">
        <v>439.07979999999998</v>
      </c>
      <c r="G421" s="13">
        <v>306</v>
      </c>
      <c r="H421" s="88">
        <v>934</v>
      </c>
      <c r="I421" s="13">
        <v>1813</v>
      </c>
      <c r="J421" s="13">
        <v>1997</v>
      </c>
      <c r="K421" s="13">
        <v>920</v>
      </c>
      <c r="L421" s="15">
        <f t="shared" si="13"/>
        <v>168.15222834251375</v>
      </c>
    </row>
    <row r="422" spans="1:12" x14ac:dyDescent="0.25">
      <c r="A422" s="13">
        <v>73</v>
      </c>
      <c r="B422" s="93" t="str">
        <f t="shared" si="12"/>
        <v>2012Zlín</v>
      </c>
      <c r="C422" s="13">
        <v>2012</v>
      </c>
      <c r="D422" s="14" t="s">
        <v>78</v>
      </c>
      <c r="E422" s="14" t="s">
        <v>67</v>
      </c>
      <c r="F422" s="28">
        <v>245.9605</v>
      </c>
      <c r="G422" s="13">
        <v>147</v>
      </c>
      <c r="H422" s="88">
        <v>463.5</v>
      </c>
      <c r="I422" s="13">
        <v>5942</v>
      </c>
      <c r="J422" s="13">
        <v>6092</v>
      </c>
      <c r="K422" s="13">
        <v>1950</v>
      </c>
      <c r="L422" s="15">
        <f t="shared" si="13"/>
        <v>116.83355219960605</v>
      </c>
    </row>
    <row r="423" spans="1:12" x14ac:dyDescent="0.25">
      <c r="A423" s="13">
        <v>74</v>
      </c>
      <c r="B423" s="93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28">
        <v>400.34320000000002</v>
      </c>
      <c r="G423" s="13">
        <v>373</v>
      </c>
      <c r="H423" s="88">
        <v>578</v>
      </c>
      <c r="I423" s="13">
        <v>3812</v>
      </c>
      <c r="J423" s="13">
        <v>3333</v>
      </c>
      <c r="K423" s="13">
        <v>2298</v>
      </c>
      <c r="L423" s="15">
        <f t="shared" si="13"/>
        <v>251.65616561656168</v>
      </c>
    </row>
    <row r="424" spans="1:12" x14ac:dyDescent="0.25">
      <c r="A424" s="13">
        <v>75</v>
      </c>
      <c r="B424" s="93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28">
        <v>351.4984</v>
      </c>
      <c r="G424" s="13">
        <v>252</v>
      </c>
      <c r="H424" s="88">
        <v>564</v>
      </c>
      <c r="I424" s="13">
        <v>2408</v>
      </c>
      <c r="J424" s="13">
        <v>2081</v>
      </c>
      <c r="K424" s="13">
        <v>1341</v>
      </c>
      <c r="L424" s="15">
        <f t="shared" si="13"/>
        <v>235.20663142719849</v>
      </c>
    </row>
    <row r="425" spans="1:12" x14ac:dyDescent="0.25">
      <c r="A425" s="13">
        <v>76</v>
      </c>
      <c r="B425" s="93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28">
        <v>336.37299999999999</v>
      </c>
      <c r="G425" s="13">
        <v>314</v>
      </c>
      <c r="H425" s="88">
        <v>542</v>
      </c>
      <c r="I425" s="13">
        <v>3525</v>
      </c>
      <c r="J425" s="13">
        <v>3421</v>
      </c>
      <c r="K425" s="13">
        <v>1727</v>
      </c>
      <c r="L425" s="15">
        <f t="shared" si="13"/>
        <v>184.26045016077168</v>
      </c>
    </row>
    <row r="426" spans="1:12" x14ac:dyDescent="0.25">
      <c r="A426" s="13">
        <v>77</v>
      </c>
      <c r="B426" s="93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28">
        <v>360.58409999999998</v>
      </c>
      <c r="G426" s="13">
        <v>316</v>
      </c>
      <c r="H426" s="88">
        <v>600</v>
      </c>
      <c r="I426" s="13">
        <v>5364</v>
      </c>
      <c r="J426" s="13">
        <v>5063</v>
      </c>
      <c r="K426" s="13">
        <v>2847</v>
      </c>
      <c r="L426" s="15">
        <f t="shared" si="13"/>
        <v>205.24491408255975</v>
      </c>
    </row>
    <row r="427" spans="1:12" x14ac:dyDescent="0.25">
      <c r="A427" s="13">
        <v>78</v>
      </c>
      <c r="B427" s="93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28">
        <v>313.6431</v>
      </c>
      <c r="G427" s="13">
        <v>233</v>
      </c>
      <c r="H427" s="88">
        <v>574</v>
      </c>
      <c r="I427" s="13">
        <v>956</v>
      </c>
      <c r="J427" s="13">
        <v>887</v>
      </c>
      <c r="K427" s="13">
        <v>576</v>
      </c>
      <c r="L427" s="15">
        <f t="shared" si="13"/>
        <v>237.02367531003381</v>
      </c>
    </row>
    <row r="428" spans="1:12" x14ac:dyDescent="0.25">
      <c r="A428" s="13">
        <v>79</v>
      </c>
      <c r="B428" s="93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28">
        <v>282.3723</v>
      </c>
      <c r="G428" s="13">
        <v>268</v>
      </c>
      <c r="H428" s="88">
        <v>469</v>
      </c>
      <c r="I428" s="13">
        <v>8728</v>
      </c>
      <c r="J428" s="13">
        <v>8393</v>
      </c>
      <c r="K428" s="13">
        <v>2904</v>
      </c>
      <c r="L428" s="15">
        <f t="shared" si="13"/>
        <v>126.29095674967236</v>
      </c>
    </row>
    <row r="429" spans="1:12" x14ac:dyDescent="0.25">
      <c r="A429" s="13">
        <v>80</v>
      </c>
      <c r="B429" s="93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28">
        <v>169.60319999999999</v>
      </c>
      <c r="G429" s="13">
        <v>133</v>
      </c>
      <c r="H429" s="88">
        <v>275</v>
      </c>
      <c r="I429" s="13">
        <v>3832</v>
      </c>
      <c r="J429" s="13">
        <v>4004</v>
      </c>
      <c r="K429" s="13">
        <v>1109</v>
      </c>
      <c r="L429" s="15">
        <f t="shared" si="13"/>
        <v>101.09515484515484</v>
      </c>
    </row>
    <row r="430" spans="1:12" x14ac:dyDescent="0.25">
      <c r="A430" s="13">
        <v>81</v>
      </c>
      <c r="B430" s="93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28">
        <v>197.25139999999999</v>
      </c>
      <c r="G430" s="13">
        <v>154</v>
      </c>
      <c r="H430" s="88">
        <v>328</v>
      </c>
      <c r="I430" s="13">
        <v>7895</v>
      </c>
      <c r="J430" s="13">
        <v>7861</v>
      </c>
      <c r="K430" s="13">
        <v>1750</v>
      </c>
      <c r="L430" s="15">
        <f t="shared" si="13"/>
        <v>81.255565449688334</v>
      </c>
    </row>
    <row r="431" spans="1:12" x14ac:dyDescent="0.25">
      <c r="A431" s="13">
        <v>82</v>
      </c>
      <c r="B431" s="93" t="str">
        <f t="shared" si="12"/>
        <v>2012Opava</v>
      </c>
      <c r="C431" s="13">
        <v>2012</v>
      </c>
      <c r="D431" s="14" t="s">
        <v>88</v>
      </c>
      <c r="E431" s="14" t="s">
        <v>82</v>
      </c>
      <c r="F431" s="28">
        <v>317.22129999999999</v>
      </c>
      <c r="G431" s="13">
        <v>274</v>
      </c>
      <c r="H431" s="88">
        <v>530</v>
      </c>
      <c r="I431" s="13">
        <v>3399</v>
      </c>
      <c r="J431" s="13">
        <v>3543</v>
      </c>
      <c r="K431" s="13">
        <v>1531</v>
      </c>
      <c r="L431" s="15">
        <f t="shared" si="13"/>
        <v>157.72368049675416</v>
      </c>
    </row>
    <row r="432" spans="1:12" x14ac:dyDescent="0.25">
      <c r="A432" s="13">
        <v>83</v>
      </c>
      <c r="B432" s="93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28">
        <v>560.20370000000003</v>
      </c>
      <c r="G432" s="13">
        <v>554</v>
      </c>
      <c r="H432" s="88">
        <v>878</v>
      </c>
      <c r="I432" s="13">
        <v>17544</v>
      </c>
      <c r="J432" s="13">
        <v>15835</v>
      </c>
      <c r="K432" s="13">
        <v>12001</v>
      </c>
      <c r="L432" s="15">
        <f t="shared" si="13"/>
        <v>276.6255131038838</v>
      </c>
    </row>
    <row r="433" spans="1:12" x14ac:dyDescent="0.25">
      <c r="A433" s="13">
        <v>84</v>
      </c>
      <c r="B433" s="93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28">
        <v>190.86349999999999</v>
      </c>
      <c r="G433" s="13">
        <v>152</v>
      </c>
      <c r="H433" s="88">
        <v>313</v>
      </c>
      <c r="I433" s="13">
        <v>2894</v>
      </c>
      <c r="J433" s="13">
        <v>2857</v>
      </c>
      <c r="K433" s="13">
        <v>707</v>
      </c>
      <c r="L433" s="15">
        <f t="shared" si="13"/>
        <v>90.32376618830942</v>
      </c>
    </row>
    <row r="434" spans="1:12" x14ac:dyDescent="0.25">
      <c r="A434" s="13">
        <v>85</v>
      </c>
      <c r="B434" s="93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28">
        <v>333.55840000000001</v>
      </c>
      <c r="G434" s="13">
        <v>279</v>
      </c>
      <c r="H434" s="88">
        <v>654</v>
      </c>
      <c r="I434" s="13">
        <v>2634</v>
      </c>
      <c r="J434" s="13">
        <v>2702</v>
      </c>
      <c r="K434" s="13">
        <v>1360</v>
      </c>
      <c r="L434" s="15">
        <f t="shared" si="13"/>
        <v>183.71576609918577</v>
      </c>
    </row>
    <row r="435" spans="1:12" x14ac:dyDescent="0.25">
      <c r="A435" s="13">
        <v>86</v>
      </c>
      <c r="B435" s="93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28">
        <v>288.11799999999999</v>
      </c>
      <c r="G435" s="13">
        <v>231</v>
      </c>
      <c r="H435" s="88">
        <v>482</v>
      </c>
      <c r="I435" s="13">
        <v>2299</v>
      </c>
      <c r="J435" s="13">
        <v>2380</v>
      </c>
      <c r="K435" s="13">
        <v>912</v>
      </c>
      <c r="L435" s="15">
        <f t="shared" si="13"/>
        <v>139.8655462184874</v>
      </c>
    </row>
    <row r="436" spans="1:12" x14ac:dyDescent="0.25">
      <c r="A436" s="13">
        <v>1</v>
      </c>
      <c r="B436" s="93" t="str">
        <f t="shared" si="12"/>
        <v>2013Praha 1</v>
      </c>
      <c r="C436" s="13">
        <v>2013</v>
      </c>
      <c r="D436" s="14" t="s">
        <v>2</v>
      </c>
      <c r="E436" s="14" t="s">
        <v>3</v>
      </c>
      <c r="F436" s="28">
        <v>199.17359999999999</v>
      </c>
      <c r="G436" s="13">
        <v>118</v>
      </c>
      <c r="H436" s="88">
        <v>408</v>
      </c>
      <c r="I436" s="13">
        <v>26259</v>
      </c>
      <c r="J436" s="13">
        <v>24098</v>
      </c>
      <c r="K436" s="13">
        <v>11051</v>
      </c>
      <c r="L436" s="15">
        <f t="shared" si="13"/>
        <v>167.3838077848784</v>
      </c>
    </row>
    <row r="437" spans="1:12" x14ac:dyDescent="0.25">
      <c r="A437" s="13">
        <v>2</v>
      </c>
      <c r="B437" s="93" t="str">
        <f t="shared" si="12"/>
        <v>2013Praha 2</v>
      </c>
      <c r="C437" s="13">
        <v>2013</v>
      </c>
      <c r="D437" s="14" t="s">
        <v>4</v>
      </c>
      <c r="E437" s="14" t="s">
        <v>3</v>
      </c>
      <c r="F437" s="28">
        <v>467.57319999999999</v>
      </c>
      <c r="G437" s="13">
        <v>390</v>
      </c>
      <c r="H437" s="88">
        <v>886</v>
      </c>
      <c r="I437" s="13">
        <v>8548</v>
      </c>
      <c r="J437" s="13">
        <v>6831</v>
      </c>
      <c r="K437" s="13">
        <v>5593</v>
      </c>
      <c r="L437" s="15">
        <f t="shared" si="13"/>
        <v>298.85009515444301</v>
      </c>
    </row>
    <row r="438" spans="1:12" x14ac:dyDescent="0.25">
      <c r="A438" s="13">
        <v>3</v>
      </c>
      <c r="B438" s="93" t="str">
        <f t="shared" si="12"/>
        <v>2013Praha 3</v>
      </c>
      <c r="C438" s="13">
        <v>2013</v>
      </c>
      <c r="D438" s="14" t="s">
        <v>5</v>
      </c>
      <c r="E438" s="14" t="s">
        <v>3</v>
      </c>
      <c r="F438" s="28">
        <v>241.45439999999999</v>
      </c>
      <c r="G438" s="13">
        <v>156.5</v>
      </c>
      <c r="H438" s="88">
        <v>453</v>
      </c>
      <c r="I438" s="13">
        <v>6968</v>
      </c>
      <c r="J438" s="13">
        <v>6460</v>
      </c>
      <c r="K438" s="13">
        <v>2335</v>
      </c>
      <c r="L438" s="15">
        <f t="shared" si="13"/>
        <v>131.9311145510836</v>
      </c>
    </row>
    <row r="439" spans="1:12" x14ac:dyDescent="0.25">
      <c r="A439" s="13">
        <v>4</v>
      </c>
      <c r="B439" s="93" t="str">
        <f t="shared" si="12"/>
        <v>2013Praha 4</v>
      </c>
      <c r="C439" s="13">
        <v>2013</v>
      </c>
      <c r="D439" s="14" t="s">
        <v>6</v>
      </c>
      <c r="E439" s="14" t="s">
        <v>3</v>
      </c>
      <c r="F439" s="28">
        <v>313.59480000000002</v>
      </c>
      <c r="G439" s="13">
        <v>232</v>
      </c>
      <c r="H439" s="88">
        <v>561</v>
      </c>
      <c r="I439" s="13">
        <v>29017</v>
      </c>
      <c r="J439" s="13">
        <v>18994</v>
      </c>
      <c r="K439" s="13">
        <v>16688</v>
      </c>
      <c r="L439" s="15">
        <f t="shared" si="13"/>
        <v>320.68653258923871</v>
      </c>
    </row>
    <row r="440" spans="1:12" x14ac:dyDescent="0.25">
      <c r="A440" s="13">
        <v>5</v>
      </c>
      <c r="B440" s="93" t="str">
        <f t="shared" si="12"/>
        <v>2013Praha 5</v>
      </c>
      <c r="C440" s="13">
        <v>2013</v>
      </c>
      <c r="D440" s="14" t="s">
        <v>7</v>
      </c>
      <c r="E440" s="14" t="s">
        <v>3</v>
      </c>
      <c r="F440" s="28">
        <v>506.99599999999998</v>
      </c>
      <c r="G440" s="13">
        <v>463</v>
      </c>
      <c r="H440" s="88">
        <v>990</v>
      </c>
      <c r="I440" s="13">
        <v>14807</v>
      </c>
      <c r="J440" s="13">
        <v>8822</v>
      </c>
      <c r="K440" s="13">
        <v>9717</v>
      </c>
      <c r="L440" s="15">
        <f t="shared" si="13"/>
        <v>402.02958512808891</v>
      </c>
    </row>
    <row r="441" spans="1:12" x14ac:dyDescent="0.25">
      <c r="A441" s="13">
        <v>6</v>
      </c>
      <c r="B441" s="93" t="str">
        <f t="shared" si="12"/>
        <v>2013Praha 6</v>
      </c>
      <c r="C441" s="13">
        <v>2013</v>
      </c>
      <c r="D441" s="14" t="s">
        <v>8</v>
      </c>
      <c r="E441" s="14" t="s">
        <v>3</v>
      </c>
      <c r="F441" s="28">
        <v>449.53269999999998</v>
      </c>
      <c r="G441" s="13">
        <v>334</v>
      </c>
      <c r="H441" s="88">
        <v>870</v>
      </c>
      <c r="I441" s="13">
        <v>6555</v>
      </c>
      <c r="J441" s="13">
        <v>5224</v>
      </c>
      <c r="K441" s="13">
        <v>3883</v>
      </c>
      <c r="L441" s="15">
        <f t="shared" si="13"/>
        <v>271.30455589586524</v>
      </c>
    </row>
    <row r="442" spans="1:12" x14ac:dyDescent="0.25">
      <c r="A442" s="13">
        <v>7</v>
      </c>
      <c r="B442" s="93" t="str">
        <f t="shared" si="12"/>
        <v>2013Praha 7</v>
      </c>
      <c r="C442" s="13">
        <v>2013</v>
      </c>
      <c r="D442" s="14" t="s">
        <v>9</v>
      </c>
      <c r="E442" s="14" t="s">
        <v>3</v>
      </c>
      <c r="F442" s="28">
        <v>598.3646</v>
      </c>
      <c r="G442" s="13">
        <v>463</v>
      </c>
      <c r="H442" s="88">
        <v>1083</v>
      </c>
      <c r="I442" s="13">
        <v>3192</v>
      </c>
      <c r="J442" s="13">
        <v>2931</v>
      </c>
      <c r="K442" s="13">
        <v>1939</v>
      </c>
      <c r="L442" s="15">
        <f t="shared" si="13"/>
        <v>241.46537018082563</v>
      </c>
    </row>
    <row r="443" spans="1:12" x14ac:dyDescent="0.25">
      <c r="A443" s="13">
        <v>8</v>
      </c>
      <c r="B443" s="93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28">
        <v>592.5797</v>
      </c>
      <c r="G443" s="13">
        <v>543</v>
      </c>
      <c r="H443" s="88">
        <v>1069</v>
      </c>
      <c r="I443" s="13">
        <v>7161</v>
      </c>
      <c r="J443" s="13">
        <v>5883</v>
      </c>
      <c r="K443" s="13">
        <v>4341</v>
      </c>
      <c r="L443" s="15">
        <f t="shared" si="13"/>
        <v>269.32942376338605</v>
      </c>
    </row>
    <row r="444" spans="1:12" x14ac:dyDescent="0.25">
      <c r="A444" s="13">
        <v>9</v>
      </c>
      <c r="B444" s="93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28">
        <v>405.55079999999998</v>
      </c>
      <c r="G444" s="13">
        <v>305</v>
      </c>
      <c r="H444" s="88">
        <v>765</v>
      </c>
      <c r="I444" s="13">
        <v>7030</v>
      </c>
      <c r="J444" s="13">
        <v>7259</v>
      </c>
      <c r="K444" s="13">
        <v>4305</v>
      </c>
      <c r="L444" s="15">
        <f t="shared" si="13"/>
        <v>216.46576663452265</v>
      </c>
    </row>
    <row r="445" spans="1:12" x14ac:dyDescent="0.25">
      <c r="A445" s="13">
        <v>10</v>
      </c>
      <c r="B445" s="93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28">
        <v>450.71850000000001</v>
      </c>
      <c r="G445" s="13">
        <v>369</v>
      </c>
      <c r="H445" s="88">
        <v>874</v>
      </c>
      <c r="I445" s="13">
        <v>9301</v>
      </c>
      <c r="J445" s="13">
        <v>7187</v>
      </c>
      <c r="K445" s="13">
        <v>5118</v>
      </c>
      <c r="L445" s="15">
        <f t="shared" si="13"/>
        <v>259.92347293724782</v>
      </c>
    </row>
    <row r="446" spans="1:12" x14ac:dyDescent="0.25">
      <c r="A446" s="13">
        <v>11</v>
      </c>
      <c r="B446" s="93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28">
        <v>336.50790000000001</v>
      </c>
      <c r="G446" s="13">
        <v>259</v>
      </c>
      <c r="H446" s="88">
        <v>614</v>
      </c>
      <c r="I446" s="13">
        <v>3332</v>
      </c>
      <c r="J446" s="13">
        <v>3266</v>
      </c>
      <c r="K446" s="13">
        <v>776</v>
      </c>
      <c r="L446" s="15">
        <f t="shared" si="13"/>
        <v>86.723821187997544</v>
      </c>
    </row>
    <row r="447" spans="1:12" x14ac:dyDescent="0.25">
      <c r="A447" s="13">
        <v>12</v>
      </c>
      <c r="B447" s="93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28">
        <v>252.02340000000001</v>
      </c>
      <c r="G447" s="13">
        <v>201</v>
      </c>
      <c r="H447" s="88">
        <v>444</v>
      </c>
      <c r="I447" s="13">
        <v>2920</v>
      </c>
      <c r="J447" s="13">
        <v>2694</v>
      </c>
      <c r="K447" s="13">
        <v>1006</v>
      </c>
      <c r="L447" s="15">
        <f t="shared" si="13"/>
        <v>136.29918337045285</v>
      </c>
    </row>
    <row r="448" spans="1:12" x14ac:dyDescent="0.25">
      <c r="A448" s="13">
        <v>13</v>
      </c>
      <c r="B448" s="93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28">
        <v>210.64</v>
      </c>
      <c r="G448" s="13">
        <v>176.5</v>
      </c>
      <c r="H448" s="88">
        <v>341</v>
      </c>
      <c r="I448" s="13">
        <v>7289</v>
      </c>
      <c r="J448" s="13">
        <v>6847</v>
      </c>
      <c r="K448" s="13">
        <v>2160</v>
      </c>
      <c r="L448" s="15">
        <f t="shared" si="13"/>
        <v>115.14531911786185</v>
      </c>
    </row>
    <row r="449" spans="1:12" x14ac:dyDescent="0.25">
      <c r="A449" s="13">
        <v>14</v>
      </c>
      <c r="B449" s="93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28">
        <v>227.9811</v>
      </c>
      <c r="G449" s="13">
        <v>159</v>
      </c>
      <c r="H449" s="88">
        <v>450</v>
      </c>
      <c r="I449" s="13">
        <v>4933</v>
      </c>
      <c r="J449" s="13">
        <v>4417</v>
      </c>
      <c r="K449" s="13">
        <v>1457</v>
      </c>
      <c r="L449" s="15">
        <f t="shared" si="13"/>
        <v>120.39959248358615</v>
      </c>
    </row>
    <row r="450" spans="1:12" x14ac:dyDescent="0.25">
      <c r="A450" s="13">
        <v>15</v>
      </c>
      <c r="B450" s="93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28">
        <v>131.65280000000001</v>
      </c>
      <c r="G450" s="13">
        <v>61</v>
      </c>
      <c r="H450" s="88">
        <v>266</v>
      </c>
      <c r="I450" s="13">
        <v>2282</v>
      </c>
      <c r="J450" s="13">
        <v>2269</v>
      </c>
      <c r="K450" s="13">
        <v>349</v>
      </c>
      <c r="L450" s="15">
        <f t="shared" si="13"/>
        <v>56.141472014103137</v>
      </c>
    </row>
    <row r="451" spans="1:12" x14ac:dyDescent="0.25">
      <c r="A451" s="13">
        <v>16</v>
      </c>
      <c r="B451" s="93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28">
        <v>250.51159999999999</v>
      </c>
      <c r="G451" s="13">
        <v>192</v>
      </c>
      <c r="H451" s="88">
        <v>495</v>
      </c>
      <c r="I451" s="13">
        <v>4098</v>
      </c>
      <c r="J451" s="13">
        <v>3519</v>
      </c>
      <c r="K451" s="13">
        <v>1537</v>
      </c>
      <c r="L451" s="15">
        <f t="shared" si="13"/>
        <v>159.42171071327081</v>
      </c>
    </row>
    <row r="452" spans="1:12" x14ac:dyDescent="0.25">
      <c r="A452" s="13">
        <v>17</v>
      </c>
      <c r="B452" s="93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28">
        <v>176.59620000000001</v>
      </c>
      <c r="G452" s="13">
        <v>120</v>
      </c>
      <c r="H452" s="88">
        <v>315</v>
      </c>
      <c r="I452" s="13">
        <v>4191</v>
      </c>
      <c r="J452" s="13">
        <v>3974</v>
      </c>
      <c r="K452" s="13">
        <v>663</v>
      </c>
      <c r="L452" s="15">
        <f t="shared" si="13"/>
        <v>60.894564670357326</v>
      </c>
    </row>
    <row r="453" spans="1:12" x14ac:dyDescent="0.25">
      <c r="A453" s="13">
        <v>18</v>
      </c>
      <c r="B453" s="93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28">
        <v>209.24189999999999</v>
      </c>
      <c r="G453" s="13">
        <v>161</v>
      </c>
      <c r="H453" s="88">
        <v>316</v>
      </c>
      <c r="I453" s="13">
        <v>3297</v>
      </c>
      <c r="J453" s="13">
        <v>3101</v>
      </c>
      <c r="K453" s="13">
        <v>784</v>
      </c>
      <c r="L453" s="15">
        <f t="shared" si="13"/>
        <v>92.279909706546277</v>
      </c>
    </row>
    <row r="454" spans="1:12" x14ac:dyDescent="0.25">
      <c r="A454" s="13">
        <v>19</v>
      </c>
      <c r="B454" s="93" t="str">
        <f t="shared" si="12"/>
        <v>2013Praha-Východ</v>
      </c>
      <c r="C454" s="13">
        <v>2013</v>
      </c>
      <c r="D454" s="14" t="s">
        <v>133</v>
      </c>
      <c r="E454" s="14" t="s">
        <v>14</v>
      </c>
      <c r="F454" s="28">
        <v>255.09870000000001</v>
      </c>
      <c r="G454" s="13">
        <v>164</v>
      </c>
      <c r="H454" s="88">
        <v>483</v>
      </c>
      <c r="I454" s="13">
        <v>5556</v>
      </c>
      <c r="J454" s="13">
        <v>5318</v>
      </c>
      <c r="K454" s="13">
        <v>1433</v>
      </c>
      <c r="L454" s="15">
        <f t="shared" si="13"/>
        <v>98.353704400150434</v>
      </c>
    </row>
    <row r="455" spans="1:12" x14ac:dyDescent="0.25">
      <c r="A455" s="13">
        <v>20</v>
      </c>
      <c r="B455" s="93" t="str">
        <f t="shared" ref="B455:B518" si="14">CONCATENATE(C455,D455)</f>
        <v>2013Praha-Západ</v>
      </c>
      <c r="C455" s="13">
        <v>2013</v>
      </c>
      <c r="D455" s="14" t="s">
        <v>134</v>
      </c>
      <c r="E455" s="14" t="s">
        <v>14</v>
      </c>
      <c r="F455" s="28">
        <v>291.96519999999998</v>
      </c>
      <c r="G455" s="13">
        <v>196</v>
      </c>
      <c r="H455" s="88">
        <v>659</v>
      </c>
      <c r="I455" s="13">
        <v>5073</v>
      </c>
      <c r="J455" s="13">
        <v>4573</v>
      </c>
      <c r="K455" s="13">
        <v>1789</v>
      </c>
      <c r="L455" s="15">
        <f t="shared" ref="L455:L518" si="15">K455/J455*365</f>
        <v>142.79138421167724</v>
      </c>
    </row>
    <row r="456" spans="1:12" x14ac:dyDescent="0.25">
      <c r="A456" s="13">
        <v>21</v>
      </c>
      <c r="B456" s="93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28">
        <v>205.49199999999999</v>
      </c>
      <c r="G456" s="13">
        <v>157</v>
      </c>
      <c r="H456" s="88">
        <v>359</v>
      </c>
      <c r="I456" s="13">
        <v>3093</v>
      </c>
      <c r="J456" s="13">
        <v>3016</v>
      </c>
      <c r="K456" s="13">
        <v>576</v>
      </c>
      <c r="L456" s="15">
        <f t="shared" si="15"/>
        <v>69.708222811671078</v>
      </c>
    </row>
    <row r="457" spans="1:12" x14ac:dyDescent="0.25">
      <c r="A457" s="13">
        <v>22</v>
      </c>
      <c r="B457" s="93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28">
        <v>181.1977</v>
      </c>
      <c r="G457" s="13">
        <v>112</v>
      </c>
      <c r="H457" s="88">
        <v>355</v>
      </c>
      <c r="I457" s="13">
        <v>2129</v>
      </c>
      <c r="J457" s="13">
        <v>1958</v>
      </c>
      <c r="K457" s="13">
        <v>513</v>
      </c>
      <c r="L457" s="15">
        <f t="shared" si="15"/>
        <v>95.630745658835551</v>
      </c>
    </row>
    <row r="458" spans="1:12" x14ac:dyDescent="0.25">
      <c r="A458" s="13">
        <v>23</v>
      </c>
      <c r="B458" s="93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28">
        <v>167.15459999999999</v>
      </c>
      <c r="G458" s="13">
        <v>112</v>
      </c>
      <c r="H458" s="88">
        <v>330</v>
      </c>
      <c r="I458" s="13">
        <v>7906</v>
      </c>
      <c r="J458" s="13">
        <v>7940</v>
      </c>
      <c r="K458" s="13">
        <v>1449</v>
      </c>
      <c r="L458" s="15">
        <f t="shared" si="15"/>
        <v>66.610201511335021</v>
      </c>
    </row>
    <row r="459" spans="1:12" x14ac:dyDescent="0.25">
      <c r="A459" s="13">
        <v>24</v>
      </c>
      <c r="B459" s="93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28">
        <v>149.79910000000001</v>
      </c>
      <c r="G459" s="13">
        <v>72</v>
      </c>
      <c r="H459" s="88">
        <v>295</v>
      </c>
      <c r="I459" s="13">
        <v>2194</v>
      </c>
      <c r="J459" s="13">
        <v>2140</v>
      </c>
      <c r="K459" s="13">
        <v>363</v>
      </c>
      <c r="L459" s="15">
        <f t="shared" si="15"/>
        <v>61.913551401869164</v>
      </c>
    </row>
    <row r="460" spans="1:12" x14ac:dyDescent="0.25">
      <c r="A460" s="13">
        <v>25</v>
      </c>
      <c r="B460" s="93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28">
        <v>264.8972</v>
      </c>
      <c r="G460" s="13">
        <v>197</v>
      </c>
      <c r="H460" s="88">
        <v>590</v>
      </c>
      <c r="I460" s="13">
        <v>2319</v>
      </c>
      <c r="J460" s="13">
        <v>2272</v>
      </c>
      <c r="K460" s="13">
        <v>406</v>
      </c>
      <c r="L460" s="15">
        <f t="shared" si="15"/>
        <v>65.224471830985919</v>
      </c>
    </row>
    <row r="461" spans="1:12" x14ac:dyDescent="0.25">
      <c r="A461" s="13">
        <v>26</v>
      </c>
      <c r="B461" s="93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28">
        <v>207.28210000000001</v>
      </c>
      <c r="G461" s="13">
        <v>129</v>
      </c>
      <c r="H461" s="88">
        <v>493</v>
      </c>
      <c r="I461" s="13">
        <v>1654</v>
      </c>
      <c r="J461" s="13">
        <v>1561</v>
      </c>
      <c r="K461" s="13">
        <v>380</v>
      </c>
      <c r="L461" s="15">
        <f t="shared" si="15"/>
        <v>88.853299167200504</v>
      </c>
    </row>
    <row r="462" spans="1:12" x14ac:dyDescent="0.25">
      <c r="A462" s="13">
        <v>27</v>
      </c>
      <c r="B462" s="93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28">
        <v>264.76119999999997</v>
      </c>
      <c r="G462" s="13">
        <v>190</v>
      </c>
      <c r="H462" s="88">
        <v>592</v>
      </c>
      <c r="I462" s="13">
        <v>2843</v>
      </c>
      <c r="J462" s="13">
        <v>2924</v>
      </c>
      <c r="K462" s="13">
        <v>463</v>
      </c>
      <c r="L462" s="15">
        <f t="shared" si="15"/>
        <v>57.795827633378927</v>
      </c>
    </row>
    <row r="463" spans="1:12" x14ac:dyDescent="0.25">
      <c r="A463" s="13">
        <v>28</v>
      </c>
      <c r="B463" s="93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28">
        <v>186.77170000000001</v>
      </c>
      <c r="G463" s="13">
        <v>131</v>
      </c>
      <c r="H463" s="88">
        <v>363</v>
      </c>
      <c r="I463" s="13">
        <v>1547</v>
      </c>
      <c r="J463" s="13">
        <v>1517</v>
      </c>
      <c r="K463" s="13">
        <v>263</v>
      </c>
      <c r="L463" s="15">
        <f t="shared" si="15"/>
        <v>63.279499011206326</v>
      </c>
    </row>
    <row r="464" spans="1:12" x14ac:dyDescent="0.25">
      <c r="A464" s="13">
        <v>29</v>
      </c>
      <c r="B464" s="93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28">
        <v>208.96340000000001</v>
      </c>
      <c r="G464" s="13">
        <v>127</v>
      </c>
      <c r="H464" s="88">
        <v>486</v>
      </c>
      <c r="I464" s="13">
        <v>1944</v>
      </c>
      <c r="J464" s="13">
        <v>1939</v>
      </c>
      <c r="K464" s="13">
        <v>350</v>
      </c>
      <c r="L464" s="15">
        <f t="shared" si="15"/>
        <v>65.884476534296027</v>
      </c>
    </row>
    <row r="465" spans="1:12" x14ac:dyDescent="0.25">
      <c r="A465" s="13">
        <v>30</v>
      </c>
      <c r="B465" s="93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28">
        <v>159.0111</v>
      </c>
      <c r="G465" s="13">
        <v>99</v>
      </c>
      <c r="H465" s="88">
        <v>314</v>
      </c>
      <c r="I465" s="13">
        <v>3473</v>
      </c>
      <c r="J465" s="13">
        <v>3424</v>
      </c>
      <c r="K465" s="13">
        <v>618</v>
      </c>
      <c r="L465" s="15">
        <f t="shared" si="15"/>
        <v>65.879088785046733</v>
      </c>
    </row>
    <row r="466" spans="1:12" x14ac:dyDescent="0.25">
      <c r="A466" s="13">
        <v>31</v>
      </c>
      <c r="B466" s="93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28">
        <v>167.6713</v>
      </c>
      <c r="G466" s="13">
        <v>125.5</v>
      </c>
      <c r="H466" s="88">
        <v>292.5</v>
      </c>
      <c r="I466" s="13">
        <v>1998</v>
      </c>
      <c r="J466" s="13">
        <v>1939</v>
      </c>
      <c r="K466" s="13">
        <v>375</v>
      </c>
      <c r="L466" s="15">
        <f t="shared" si="15"/>
        <v>70.590510572460033</v>
      </c>
    </row>
    <row r="467" spans="1:12" x14ac:dyDescent="0.25">
      <c r="A467" s="13">
        <v>32</v>
      </c>
      <c r="B467" s="93" t="str">
        <f t="shared" si="14"/>
        <v>2013Cheb</v>
      </c>
      <c r="C467" s="13">
        <v>2013</v>
      </c>
      <c r="D467" s="14" t="s">
        <v>35</v>
      </c>
      <c r="E467" s="14" t="s">
        <v>34</v>
      </c>
      <c r="F467" s="28">
        <v>285.03910000000002</v>
      </c>
      <c r="G467" s="13">
        <v>201</v>
      </c>
      <c r="H467" s="88">
        <v>612</v>
      </c>
      <c r="I467" s="13">
        <v>4840</v>
      </c>
      <c r="J467" s="13">
        <v>4335</v>
      </c>
      <c r="K467" s="13">
        <v>1850</v>
      </c>
      <c r="L467" s="15">
        <f t="shared" si="15"/>
        <v>155.76701268742792</v>
      </c>
    </row>
    <row r="468" spans="1:12" x14ac:dyDescent="0.25">
      <c r="A468" s="13">
        <v>33</v>
      </c>
      <c r="B468" s="93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28">
        <v>220.9316</v>
      </c>
      <c r="G468" s="13">
        <v>170</v>
      </c>
      <c r="H468" s="88">
        <v>367</v>
      </c>
      <c r="I468" s="13">
        <v>5917</v>
      </c>
      <c r="J468" s="13">
        <v>5627</v>
      </c>
      <c r="K468" s="13">
        <v>1507</v>
      </c>
      <c r="L468" s="15">
        <f t="shared" si="15"/>
        <v>97.752799004798291</v>
      </c>
    </row>
    <row r="469" spans="1:12" x14ac:dyDescent="0.25">
      <c r="A469" s="13">
        <v>34</v>
      </c>
      <c r="B469" s="93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28">
        <v>205.67529999999999</v>
      </c>
      <c r="G469" s="13">
        <v>120</v>
      </c>
      <c r="H469" s="88">
        <v>442</v>
      </c>
      <c r="I469" s="13">
        <v>2513</v>
      </c>
      <c r="J469" s="13">
        <v>2380</v>
      </c>
      <c r="K469" s="13">
        <v>663</v>
      </c>
      <c r="L469" s="15">
        <f t="shared" si="15"/>
        <v>101.67857142857143</v>
      </c>
    </row>
    <row r="470" spans="1:12" x14ac:dyDescent="0.25">
      <c r="A470" s="13">
        <v>35</v>
      </c>
      <c r="B470" s="93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28">
        <v>228.24529999999999</v>
      </c>
      <c r="G470" s="13">
        <v>146</v>
      </c>
      <c r="H470" s="88">
        <v>455</v>
      </c>
      <c r="I470" s="13">
        <v>2075</v>
      </c>
      <c r="J470" s="13">
        <v>1985</v>
      </c>
      <c r="K470" s="13">
        <v>432</v>
      </c>
      <c r="L470" s="15">
        <f t="shared" si="15"/>
        <v>79.435768261964739</v>
      </c>
    </row>
    <row r="471" spans="1:12" x14ac:dyDescent="0.25">
      <c r="A471" s="13">
        <v>36</v>
      </c>
      <c r="B471" s="93" t="str">
        <f t="shared" si="14"/>
        <v>2013Plzeň-Město</v>
      </c>
      <c r="C471" s="13">
        <v>2013</v>
      </c>
      <c r="D471" s="14" t="s">
        <v>135</v>
      </c>
      <c r="E471" s="14" t="s">
        <v>34</v>
      </c>
      <c r="F471" s="28">
        <v>300.64800000000002</v>
      </c>
      <c r="G471" s="13">
        <v>238</v>
      </c>
      <c r="H471" s="88">
        <v>571</v>
      </c>
      <c r="I471" s="13">
        <v>6994</v>
      </c>
      <c r="J471" s="13">
        <v>7305</v>
      </c>
      <c r="K471" s="13">
        <v>2567</v>
      </c>
      <c r="L471" s="15">
        <f t="shared" si="15"/>
        <v>128.26214921286791</v>
      </c>
    </row>
    <row r="472" spans="1:12" x14ac:dyDescent="0.25">
      <c r="A472" s="13">
        <v>37</v>
      </c>
      <c r="B472" s="93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28">
        <v>249.63239999999999</v>
      </c>
      <c r="G472" s="13">
        <v>172</v>
      </c>
      <c r="H472" s="88">
        <v>536</v>
      </c>
      <c r="I472" s="13">
        <v>3544</v>
      </c>
      <c r="J472" s="13">
        <v>3311</v>
      </c>
      <c r="K472" s="13">
        <v>1045</v>
      </c>
      <c r="L472" s="15">
        <f t="shared" si="15"/>
        <v>115.19933554817277</v>
      </c>
    </row>
    <row r="473" spans="1:12" x14ac:dyDescent="0.25">
      <c r="A473" s="13">
        <v>38</v>
      </c>
      <c r="B473" s="93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28">
        <v>159.51589999999999</v>
      </c>
      <c r="G473" s="13">
        <v>106</v>
      </c>
      <c r="H473" s="88">
        <v>276</v>
      </c>
      <c r="I473" s="13">
        <v>1837</v>
      </c>
      <c r="J473" s="13">
        <v>1774</v>
      </c>
      <c r="K473" s="13">
        <v>450</v>
      </c>
      <c r="L473" s="15">
        <f t="shared" si="15"/>
        <v>92.587373167981966</v>
      </c>
    </row>
    <row r="474" spans="1:12" x14ac:dyDescent="0.25">
      <c r="A474" s="13">
        <v>39</v>
      </c>
      <c r="B474" s="93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28">
        <v>261.8365</v>
      </c>
      <c r="G474" s="13">
        <v>238</v>
      </c>
      <c r="H474" s="88">
        <v>421</v>
      </c>
      <c r="I474" s="13">
        <v>4854</v>
      </c>
      <c r="J474" s="13">
        <v>4967</v>
      </c>
      <c r="K474" s="13">
        <v>1113</v>
      </c>
      <c r="L474" s="15">
        <f t="shared" si="15"/>
        <v>81.788806120394611</v>
      </c>
    </row>
    <row r="475" spans="1:12" x14ac:dyDescent="0.25">
      <c r="A475" s="13">
        <v>40</v>
      </c>
      <c r="B475" s="93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28">
        <v>474.7407</v>
      </c>
      <c r="G475" s="13">
        <v>418.5</v>
      </c>
      <c r="H475" s="88">
        <v>905</v>
      </c>
      <c r="I475" s="13">
        <v>2303</v>
      </c>
      <c r="J475" s="13">
        <v>1944</v>
      </c>
      <c r="K475" s="13">
        <v>1047</v>
      </c>
      <c r="L475" s="15">
        <f t="shared" si="15"/>
        <v>196.58179012345678</v>
      </c>
    </row>
    <row r="476" spans="1:12" x14ac:dyDescent="0.25">
      <c r="A476" s="13">
        <v>41</v>
      </c>
      <c r="B476" s="93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28">
        <v>377.34859999999998</v>
      </c>
      <c r="G476" s="13">
        <v>333</v>
      </c>
      <c r="H476" s="88">
        <v>631</v>
      </c>
      <c r="I476" s="13">
        <v>5179</v>
      </c>
      <c r="J476" s="13">
        <v>4933</v>
      </c>
      <c r="K476" s="13">
        <v>2053</v>
      </c>
      <c r="L476" s="15">
        <f t="shared" si="15"/>
        <v>151.90452057571457</v>
      </c>
    </row>
    <row r="477" spans="1:12" x14ac:dyDescent="0.25">
      <c r="A477" s="13">
        <v>42</v>
      </c>
      <c r="B477" s="93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28">
        <v>576.41240000000005</v>
      </c>
      <c r="G477" s="13">
        <v>567</v>
      </c>
      <c r="H477" s="88">
        <v>866</v>
      </c>
      <c r="I477" s="13">
        <v>4400</v>
      </c>
      <c r="J477" s="13">
        <v>3961</v>
      </c>
      <c r="K477" s="13">
        <v>3007</v>
      </c>
      <c r="L477" s="15">
        <f t="shared" si="15"/>
        <v>277.09038121686444</v>
      </c>
    </row>
    <row r="478" spans="1:12" x14ac:dyDescent="0.25">
      <c r="A478" s="13">
        <v>43</v>
      </c>
      <c r="B478" s="93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28">
        <v>895.5847</v>
      </c>
      <c r="G478" s="13">
        <v>876.5</v>
      </c>
      <c r="H478" s="88">
        <v>1340</v>
      </c>
      <c r="I478" s="13">
        <v>8249</v>
      </c>
      <c r="J478" s="13">
        <v>4980</v>
      </c>
      <c r="K478" s="13">
        <v>9669</v>
      </c>
      <c r="L478" s="15">
        <f t="shared" si="15"/>
        <v>708.67168674698792</v>
      </c>
    </row>
    <row r="479" spans="1:12" x14ac:dyDescent="0.25">
      <c r="A479" s="13">
        <v>44</v>
      </c>
      <c r="B479" s="93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28">
        <v>495.8091</v>
      </c>
      <c r="G479" s="13">
        <v>477</v>
      </c>
      <c r="H479" s="88">
        <v>790</v>
      </c>
      <c r="I479" s="13">
        <v>4149</v>
      </c>
      <c r="J479" s="13">
        <v>3768</v>
      </c>
      <c r="K479" s="13">
        <v>2487</v>
      </c>
      <c r="L479" s="15">
        <f t="shared" si="15"/>
        <v>240.91162420382165</v>
      </c>
    </row>
    <row r="480" spans="1:12" x14ac:dyDescent="0.25">
      <c r="A480" s="13">
        <v>45</v>
      </c>
      <c r="B480" s="93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28">
        <v>518.12099999999998</v>
      </c>
      <c r="G480" s="13">
        <v>446</v>
      </c>
      <c r="H480" s="88">
        <v>890</v>
      </c>
      <c r="I480" s="13">
        <v>8816</v>
      </c>
      <c r="J480" s="13">
        <v>6845</v>
      </c>
      <c r="K480" s="13">
        <v>5953</v>
      </c>
      <c r="L480" s="15">
        <f t="shared" si="15"/>
        <v>317.4353542731921</v>
      </c>
    </row>
    <row r="481" spans="1:12" x14ac:dyDescent="0.25">
      <c r="A481" s="13">
        <v>46</v>
      </c>
      <c r="B481" s="93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28">
        <v>534.18320000000006</v>
      </c>
      <c r="G481" s="13">
        <v>487</v>
      </c>
      <c r="H481" s="88">
        <v>774</v>
      </c>
      <c r="I481" s="13">
        <v>3341</v>
      </c>
      <c r="J481" s="13">
        <v>3292</v>
      </c>
      <c r="K481" s="13">
        <v>2018</v>
      </c>
      <c r="L481" s="15">
        <f t="shared" si="15"/>
        <v>223.74544349939248</v>
      </c>
    </row>
    <row r="482" spans="1:12" x14ac:dyDescent="0.25">
      <c r="A482" s="13">
        <v>47</v>
      </c>
      <c r="B482" s="93" t="str">
        <f t="shared" si="14"/>
        <v>2013Louny</v>
      </c>
      <c r="C482" s="13">
        <v>2013</v>
      </c>
      <c r="D482" s="14" t="s">
        <v>50</v>
      </c>
      <c r="E482" s="14" t="s">
        <v>44</v>
      </c>
      <c r="F482" s="28">
        <v>694.07309999999995</v>
      </c>
      <c r="G482" s="13">
        <v>721</v>
      </c>
      <c r="H482" s="88">
        <v>996</v>
      </c>
      <c r="I482" s="13">
        <v>3617</v>
      </c>
      <c r="J482" s="13">
        <v>2711</v>
      </c>
      <c r="K482" s="13">
        <v>3014</v>
      </c>
      <c r="L482" s="15">
        <f t="shared" si="15"/>
        <v>405.79490962744376</v>
      </c>
    </row>
    <row r="483" spans="1:12" x14ac:dyDescent="0.25">
      <c r="A483" s="13">
        <v>48</v>
      </c>
      <c r="B483" s="93" t="str">
        <f t="shared" si="14"/>
        <v>2013Most</v>
      </c>
      <c r="C483" s="13">
        <v>2013</v>
      </c>
      <c r="D483" s="14" t="s">
        <v>51</v>
      </c>
      <c r="E483" s="14" t="s">
        <v>44</v>
      </c>
      <c r="F483" s="28">
        <v>514.59159999999997</v>
      </c>
      <c r="G483" s="13">
        <v>465</v>
      </c>
      <c r="H483" s="88">
        <v>896</v>
      </c>
      <c r="I483" s="13">
        <v>7277</v>
      </c>
      <c r="J483" s="13">
        <v>7982</v>
      </c>
      <c r="K483" s="13">
        <v>4655</v>
      </c>
      <c r="L483" s="15">
        <f t="shared" si="15"/>
        <v>212.86331746429468</v>
      </c>
    </row>
    <row r="484" spans="1:12" x14ac:dyDescent="0.25">
      <c r="A484" s="13">
        <v>49</v>
      </c>
      <c r="B484" s="93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28">
        <v>494.21379999999999</v>
      </c>
      <c r="G484" s="13">
        <v>470</v>
      </c>
      <c r="H484" s="88">
        <v>798</v>
      </c>
      <c r="I484" s="13">
        <v>5123</v>
      </c>
      <c r="J484" s="13">
        <v>4695</v>
      </c>
      <c r="K484" s="13">
        <v>2302</v>
      </c>
      <c r="L484" s="15">
        <f t="shared" si="15"/>
        <v>178.96272630457935</v>
      </c>
    </row>
    <row r="485" spans="1:12" x14ac:dyDescent="0.25">
      <c r="A485" s="13">
        <v>50</v>
      </c>
      <c r="B485" s="93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28">
        <v>910.79190000000006</v>
      </c>
      <c r="G485" s="13">
        <v>979</v>
      </c>
      <c r="H485" s="88">
        <v>1154</v>
      </c>
      <c r="I485" s="13">
        <v>4773</v>
      </c>
      <c r="J485" s="13">
        <v>3643</v>
      </c>
      <c r="K485" s="13">
        <v>5316</v>
      </c>
      <c r="L485" s="15">
        <f t="shared" si="15"/>
        <v>532.62146582486957</v>
      </c>
    </row>
    <row r="486" spans="1:12" x14ac:dyDescent="0.25">
      <c r="A486" s="13">
        <v>51</v>
      </c>
      <c r="B486" s="93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28">
        <v>219.00389999999999</v>
      </c>
      <c r="G486" s="13">
        <v>159</v>
      </c>
      <c r="H486" s="88">
        <v>375</v>
      </c>
      <c r="I486" s="13">
        <v>2685</v>
      </c>
      <c r="J486" s="13">
        <v>2634</v>
      </c>
      <c r="K486" s="13">
        <v>720</v>
      </c>
      <c r="L486" s="15">
        <f t="shared" si="15"/>
        <v>99.772209567198175</v>
      </c>
    </row>
    <row r="487" spans="1:12" x14ac:dyDescent="0.25">
      <c r="A487" s="13">
        <v>52</v>
      </c>
      <c r="B487" s="93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28">
        <v>274.66430000000003</v>
      </c>
      <c r="G487" s="13">
        <v>176</v>
      </c>
      <c r="H487" s="88">
        <v>482</v>
      </c>
      <c r="I487" s="13">
        <v>7709</v>
      </c>
      <c r="J487" s="13">
        <v>7667</v>
      </c>
      <c r="K487" s="13">
        <v>2198</v>
      </c>
      <c r="L487" s="15">
        <f t="shared" si="15"/>
        <v>104.63936350593453</v>
      </c>
    </row>
    <row r="488" spans="1:12" x14ac:dyDescent="0.25">
      <c r="A488" s="13">
        <v>53</v>
      </c>
      <c r="B488" s="93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28">
        <v>352.46190000000001</v>
      </c>
      <c r="G488" s="13">
        <v>256</v>
      </c>
      <c r="H488" s="88">
        <v>651</v>
      </c>
      <c r="I488" s="13">
        <v>2984</v>
      </c>
      <c r="J488" s="13">
        <v>2396</v>
      </c>
      <c r="K488" s="13">
        <v>1380</v>
      </c>
      <c r="L488" s="15">
        <f t="shared" si="15"/>
        <v>210.22537562604342</v>
      </c>
    </row>
    <row r="489" spans="1:12" x14ac:dyDescent="0.25">
      <c r="A489" s="13">
        <v>54</v>
      </c>
      <c r="B489" s="93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28">
        <v>350.32350000000002</v>
      </c>
      <c r="G489" s="13">
        <v>238</v>
      </c>
      <c r="H489" s="88">
        <v>736</v>
      </c>
      <c r="I489" s="13">
        <v>2489</v>
      </c>
      <c r="J489" s="13">
        <v>2146</v>
      </c>
      <c r="K489" s="13">
        <v>954</v>
      </c>
      <c r="L489" s="15">
        <f t="shared" si="15"/>
        <v>162.26001863932899</v>
      </c>
    </row>
    <row r="490" spans="1:12" x14ac:dyDescent="0.25">
      <c r="A490" s="13">
        <v>55</v>
      </c>
      <c r="B490" s="93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28">
        <v>147.40110000000001</v>
      </c>
      <c r="G490" s="13">
        <v>109.5</v>
      </c>
      <c r="H490" s="88">
        <v>213</v>
      </c>
      <c r="I490" s="13">
        <v>3442</v>
      </c>
      <c r="J490" s="13">
        <v>3427</v>
      </c>
      <c r="K490" s="13">
        <v>527</v>
      </c>
      <c r="L490" s="15">
        <f t="shared" si="15"/>
        <v>56.129267580974613</v>
      </c>
    </row>
    <row r="491" spans="1:12" x14ac:dyDescent="0.25">
      <c r="A491" s="13">
        <v>56</v>
      </c>
      <c r="B491" s="93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28">
        <v>559.21910000000003</v>
      </c>
      <c r="G491" s="13">
        <v>573</v>
      </c>
      <c r="H491" s="88">
        <v>854</v>
      </c>
      <c r="I491" s="13">
        <v>7433</v>
      </c>
      <c r="J491" s="13">
        <v>5218</v>
      </c>
      <c r="K491" s="13">
        <v>4410</v>
      </c>
      <c r="L491" s="15">
        <f t="shared" si="15"/>
        <v>308.48026063625912</v>
      </c>
    </row>
    <row r="492" spans="1:12" x14ac:dyDescent="0.25">
      <c r="A492" s="13">
        <v>57</v>
      </c>
      <c r="B492" s="93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28">
        <v>377.92689999999999</v>
      </c>
      <c r="G492" s="13">
        <v>346</v>
      </c>
      <c r="H492" s="88">
        <v>707</v>
      </c>
      <c r="I492" s="13">
        <v>2426</v>
      </c>
      <c r="J492" s="13">
        <v>1930</v>
      </c>
      <c r="K492" s="13">
        <v>1022</v>
      </c>
      <c r="L492" s="15">
        <f t="shared" si="15"/>
        <v>193.279792746114</v>
      </c>
    </row>
    <row r="493" spans="1:12" x14ac:dyDescent="0.25">
      <c r="A493" s="13">
        <v>58</v>
      </c>
      <c r="B493" s="93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28">
        <v>499.69479999999999</v>
      </c>
      <c r="G493" s="13">
        <v>464</v>
      </c>
      <c r="H493" s="88">
        <v>839</v>
      </c>
      <c r="I493" s="13">
        <v>1477</v>
      </c>
      <c r="J493" s="13">
        <v>1319</v>
      </c>
      <c r="K493" s="13">
        <v>801</v>
      </c>
      <c r="L493" s="15">
        <f t="shared" si="15"/>
        <v>221.65655799848369</v>
      </c>
    </row>
    <row r="494" spans="1:12" x14ac:dyDescent="0.25">
      <c r="A494" s="13">
        <v>59</v>
      </c>
      <c r="B494" s="93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28">
        <v>193.29249999999999</v>
      </c>
      <c r="G494" s="13">
        <v>127</v>
      </c>
      <c r="H494" s="88">
        <v>363</v>
      </c>
      <c r="I494" s="13">
        <v>2769</v>
      </c>
      <c r="J494" s="13">
        <v>2733</v>
      </c>
      <c r="K494" s="13">
        <v>546</v>
      </c>
      <c r="L494" s="15">
        <f t="shared" si="15"/>
        <v>72.919868276619098</v>
      </c>
    </row>
    <row r="495" spans="1:12" x14ac:dyDescent="0.25">
      <c r="A495" s="13">
        <v>60</v>
      </c>
      <c r="B495" s="93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28">
        <v>216.50659999999999</v>
      </c>
      <c r="G495" s="13">
        <v>157</v>
      </c>
      <c r="H495" s="88">
        <v>369</v>
      </c>
      <c r="I495" s="13">
        <v>4573</v>
      </c>
      <c r="J495" s="13">
        <v>4503</v>
      </c>
      <c r="K495" s="13">
        <v>1142</v>
      </c>
      <c r="L495" s="15">
        <f t="shared" si="15"/>
        <v>92.56717743726405</v>
      </c>
    </row>
    <row r="496" spans="1:12" x14ac:dyDescent="0.25">
      <c r="A496" s="13">
        <v>61</v>
      </c>
      <c r="B496" s="93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28">
        <v>263.56459999999998</v>
      </c>
      <c r="G496" s="13">
        <v>176</v>
      </c>
      <c r="H496" s="88">
        <v>589</v>
      </c>
      <c r="I496" s="13">
        <v>4115</v>
      </c>
      <c r="J496" s="13">
        <v>4028</v>
      </c>
      <c r="K496" s="13">
        <v>977</v>
      </c>
      <c r="L496" s="15">
        <f t="shared" si="15"/>
        <v>88.531529294935453</v>
      </c>
    </row>
    <row r="497" spans="1:12" x14ac:dyDescent="0.25">
      <c r="A497" s="13">
        <v>62</v>
      </c>
      <c r="B497" s="93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28">
        <v>264.47640000000001</v>
      </c>
      <c r="G497" s="13">
        <v>188</v>
      </c>
      <c r="H497" s="88">
        <v>493</v>
      </c>
      <c r="I497" s="13">
        <v>3215</v>
      </c>
      <c r="J497" s="13">
        <v>2796</v>
      </c>
      <c r="K497" s="13">
        <v>1178</v>
      </c>
      <c r="L497" s="15">
        <f t="shared" si="15"/>
        <v>153.78040057224607</v>
      </c>
    </row>
    <row r="498" spans="1:12" x14ac:dyDescent="0.25">
      <c r="A498" s="13">
        <v>63</v>
      </c>
      <c r="B498" s="93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28">
        <v>808.6771</v>
      </c>
      <c r="G498" s="13">
        <v>763</v>
      </c>
      <c r="H498" s="88">
        <v>1317</v>
      </c>
      <c r="I498" s="13">
        <v>19666</v>
      </c>
      <c r="J498" s="13">
        <v>22097</v>
      </c>
      <c r="K498" s="13">
        <v>14634</v>
      </c>
      <c r="L498" s="15">
        <f t="shared" si="15"/>
        <v>241.725573607277</v>
      </c>
    </row>
    <row r="499" spans="1:12" x14ac:dyDescent="0.25">
      <c r="A499" s="13">
        <v>64</v>
      </c>
      <c r="B499" s="93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28">
        <v>511.50779999999997</v>
      </c>
      <c r="G499" s="13">
        <v>482</v>
      </c>
      <c r="H499" s="88">
        <v>830</v>
      </c>
      <c r="I499" s="13">
        <v>4129</v>
      </c>
      <c r="J499" s="13">
        <v>3903</v>
      </c>
      <c r="K499" s="13">
        <v>2426</v>
      </c>
      <c r="L499" s="15">
        <f t="shared" si="15"/>
        <v>226.87419933384575</v>
      </c>
    </row>
    <row r="500" spans="1:12" x14ac:dyDescent="0.25">
      <c r="A500" s="13">
        <v>65</v>
      </c>
      <c r="B500" s="93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28">
        <v>758.93129999999996</v>
      </c>
      <c r="G500" s="13">
        <v>686</v>
      </c>
      <c r="H500" s="88">
        <v>1368</v>
      </c>
      <c r="I500" s="13">
        <v>3093</v>
      </c>
      <c r="J500" s="13">
        <v>3383</v>
      </c>
      <c r="K500" s="13">
        <v>2650</v>
      </c>
      <c r="L500" s="15">
        <f t="shared" si="15"/>
        <v>285.91486845994677</v>
      </c>
    </row>
    <row r="501" spans="1:12" x14ac:dyDescent="0.25">
      <c r="A501" s="13">
        <v>66</v>
      </c>
      <c r="B501" s="93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28">
        <v>505.76429999999999</v>
      </c>
      <c r="G501" s="13">
        <v>463</v>
      </c>
      <c r="H501" s="88">
        <v>776</v>
      </c>
      <c r="I501" s="13">
        <v>4033</v>
      </c>
      <c r="J501" s="13">
        <v>3789</v>
      </c>
      <c r="K501" s="13">
        <v>2376</v>
      </c>
      <c r="L501" s="15">
        <f t="shared" si="15"/>
        <v>228.8836104513064</v>
      </c>
    </row>
    <row r="502" spans="1:12" x14ac:dyDescent="0.25">
      <c r="A502" s="13">
        <v>67</v>
      </c>
      <c r="B502" s="93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28">
        <v>299.38229999999999</v>
      </c>
      <c r="G502" s="13">
        <v>223</v>
      </c>
      <c r="H502" s="88">
        <v>482</v>
      </c>
      <c r="I502" s="13">
        <v>4102</v>
      </c>
      <c r="J502" s="13">
        <v>4027</v>
      </c>
      <c r="K502" s="13">
        <v>1324</v>
      </c>
      <c r="L502" s="15">
        <f t="shared" si="15"/>
        <v>120.00496647628508</v>
      </c>
    </row>
    <row r="503" spans="1:12" x14ac:dyDescent="0.25">
      <c r="A503" s="13">
        <v>68</v>
      </c>
      <c r="B503" s="93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28">
        <v>371.0213</v>
      </c>
      <c r="G503" s="13">
        <v>315</v>
      </c>
      <c r="H503" s="88">
        <v>634</v>
      </c>
      <c r="I503" s="13">
        <v>3376</v>
      </c>
      <c r="J503" s="13">
        <v>3014</v>
      </c>
      <c r="K503" s="13">
        <v>1513</v>
      </c>
      <c r="L503" s="15">
        <f t="shared" si="15"/>
        <v>183.2266091572661</v>
      </c>
    </row>
    <row r="504" spans="1:12" x14ac:dyDescent="0.25">
      <c r="A504" s="13">
        <v>69</v>
      </c>
      <c r="B504" s="93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28">
        <v>347.19830000000002</v>
      </c>
      <c r="G504" s="13">
        <v>285</v>
      </c>
      <c r="H504" s="88">
        <v>605</v>
      </c>
      <c r="I504" s="13">
        <v>3736</v>
      </c>
      <c r="J504" s="13">
        <v>3407</v>
      </c>
      <c r="K504" s="13">
        <v>1487</v>
      </c>
      <c r="L504" s="15">
        <f t="shared" si="15"/>
        <v>159.30584091576165</v>
      </c>
    </row>
    <row r="505" spans="1:12" x14ac:dyDescent="0.25">
      <c r="A505" s="13">
        <v>70</v>
      </c>
      <c r="B505" s="93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28">
        <v>233.19720000000001</v>
      </c>
      <c r="G505" s="13">
        <v>163</v>
      </c>
      <c r="H505" s="88">
        <v>415</v>
      </c>
      <c r="I505" s="13">
        <v>2905</v>
      </c>
      <c r="J505" s="13">
        <v>2950</v>
      </c>
      <c r="K505" s="13">
        <v>666</v>
      </c>
      <c r="L505" s="15">
        <f t="shared" si="15"/>
        <v>82.403389830508473</v>
      </c>
    </row>
    <row r="506" spans="1:12" x14ac:dyDescent="0.25">
      <c r="A506" s="13">
        <v>71</v>
      </c>
      <c r="B506" s="93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28">
        <v>502.15660000000003</v>
      </c>
      <c r="G506" s="13">
        <v>377</v>
      </c>
      <c r="H506" s="88">
        <v>930</v>
      </c>
      <c r="I506" s="13">
        <v>3329</v>
      </c>
      <c r="J506" s="13">
        <v>2928</v>
      </c>
      <c r="K506" s="13">
        <v>1834</v>
      </c>
      <c r="L506" s="15">
        <f t="shared" si="15"/>
        <v>228.62363387978141</v>
      </c>
    </row>
    <row r="507" spans="1:12" x14ac:dyDescent="0.25">
      <c r="A507" s="13">
        <v>72</v>
      </c>
      <c r="B507" s="93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28">
        <v>473.96620000000001</v>
      </c>
      <c r="G507" s="13">
        <v>358</v>
      </c>
      <c r="H507" s="88">
        <v>987</v>
      </c>
      <c r="I507" s="13">
        <v>2397</v>
      </c>
      <c r="J507" s="13">
        <v>1842</v>
      </c>
      <c r="K507" s="13">
        <v>1475</v>
      </c>
      <c r="L507" s="15">
        <f t="shared" si="15"/>
        <v>292.2774158523344</v>
      </c>
    </row>
    <row r="508" spans="1:12" x14ac:dyDescent="0.25">
      <c r="A508" s="13">
        <v>73</v>
      </c>
      <c r="B508" s="93" t="str">
        <f t="shared" si="14"/>
        <v>2013Zlín</v>
      </c>
      <c r="C508" s="13">
        <v>2013</v>
      </c>
      <c r="D508" s="14" t="s">
        <v>78</v>
      </c>
      <c r="E508" s="14" t="s">
        <v>67</v>
      </c>
      <c r="F508" s="28">
        <v>231.50389999999999</v>
      </c>
      <c r="G508" s="13">
        <v>118</v>
      </c>
      <c r="H508" s="88">
        <v>466.5</v>
      </c>
      <c r="I508" s="13">
        <v>5967</v>
      </c>
      <c r="J508" s="13">
        <v>6170</v>
      </c>
      <c r="K508" s="13">
        <v>1750</v>
      </c>
      <c r="L508" s="15">
        <f t="shared" si="15"/>
        <v>103.52512155591572</v>
      </c>
    </row>
    <row r="509" spans="1:12" x14ac:dyDescent="0.25">
      <c r="A509" s="13">
        <v>74</v>
      </c>
      <c r="B509" s="93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28">
        <v>443.40649999999999</v>
      </c>
      <c r="G509" s="13">
        <v>416</v>
      </c>
      <c r="H509" s="88">
        <v>663</v>
      </c>
      <c r="I509" s="13">
        <v>4495</v>
      </c>
      <c r="J509" s="13">
        <v>4147</v>
      </c>
      <c r="K509" s="13">
        <v>2647</v>
      </c>
      <c r="L509" s="15">
        <f t="shared" si="15"/>
        <v>232.9768507354714</v>
      </c>
    </row>
    <row r="510" spans="1:12" x14ac:dyDescent="0.25">
      <c r="A510" s="13">
        <v>75</v>
      </c>
      <c r="B510" s="93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28">
        <v>427.86520000000002</v>
      </c>
      <c r="G510" s="13">
        <v>342</v>
      </c>
      <c r="H510" s="88">
        <v>645</v>
      </c>
      <c r="I510" s="13">
        <v>2955</v>
      </c>
      <c r="J510" s="13">
        <v>2528</v>
      </c>
      <c r="K510" s="13">
        <v>1768</v>
      </c>
      <c r="L510" s="15">
        <f t="shared" si="15"/>
        <v>255.26898734177215</v>
      </c>
    </row>
    <row r="511" spans="1:12" x14ac:dyDescent="0.25">
      <c r="A511" s="13">
        <v>76</v>
      </c>
      <c r="B511" s="93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28">
        <v>348.37790000000001</v>
      </c>
      <c r="G511" s="13">
        <v>288</v>
      </c>
      <c r="H511" s="88">
        <v>574</v>
      </c>
      <c r="I511" s="13">
        <v>4976</v>
      </c>
      <c r="J511" s="13">
        <v>4909</v>
      </c>
      <c r="K511" s="13">
        <v>1795</v>
      </c>
      <c r="L511" s="15">
        <f t="shared" si="15"/>
        <v>133.46404563047463</v>
      </c>
    </row>
    <row r="512" spans="1:12" x14ac:dyDescent="0.25">
      <c r="A512" s="13">
        <v>77</v>
      </c>
      <c r="B512" s="93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28">
        <v>374.25150000000002</v>
      </c>
      <c r="G512" s="13">
        <v>311</v>
      </c>
      <c r="H512" s="88">
        <v>652</v>
      </c>
      <c r="I512" s="13">
        <v>6856</v>
      </c>
      <c r="J512" s="13">
        <v>7004</v>
      </c>
      <c r="K512" s="13">
        <v>2699</v>
      </c>
      <c r="L512" s="15">
        <f t="shared" si="15"/>
        <v>140.65319817247288</v>
      </c>
    </row>
    <row r="513" spans="1:12" x14ac:dyDescent="0.25">
      <c r="A513" s="13">
        <v>78</v>
      </c>
      <c r="B513" s="93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28">
        <v>444.59660000000002</v>
      </c>
      <c r="G513" s="13">
        <v>362.5</v>
      </c>
      <c r="H513" s="88">
        <v>746</v>
      </c>
      <c r="I513" s="13">
        <v>1528</v>
      </c>
      <c r="J513" s="13">
        <v>1047</v>
      </c>
      <c r="K513" s="13">
        <v>1058</v>
      </c>
      <c r="L513" s="15">
        <f t="shared" si="15"/>
        <v>368.83476599808978</v>
      </c>
    </row>
    <row r="514" spans="1:12" x14ac:dyDescent="0.25">
      <c r="A514" s="13">
        <v>79</v>
      </c>
      <c r="B514" s="93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28">
        <v>297.9418</v>
      </c>
      <c r="G514" s="13">
        <v>257</v>
      </c>
      <c r="H514" s="88">
        <v>525</v>
      </c>
      <c r="I514" s="13">
        <v>12168</v>
      </c>
      <c r="J514" s="13">
        <v>11439</v>
      </c>
      <c r="K514" s="13">
        <v>3634</v>
      </c>
      <c r="L514" s="15">
        <f t="shared" si="15"/>
        <v>115.95506600227291</v>
      </c>
    </row>
    <row r="515" spans="1:12" x14ac:dyDescent="0.25">
      <c r="A515" s="13">
        <v>80</v>
      </c>
      <c r="B515" s="93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28">
        <v>138.22989999999999</v>
      </c>
      <c r="G515" s="13">
        <v>77</v>
      </c>
      <c r="H515" s="88">
        <v>230</v>
      </c>
      <c r="I515" s="13">
        <v>5399</v>
      </c>
      <c r="J515" s="13">
        <v>5289</v>
      </c>
      <c r="K515" s="13">
        <v>1220</v>
      </c>
      <c r="L515" s="15">
        <f t="shared" si="15"/>
        <v>84.193609377954246</v>
      </c>
    </row>
    <row r="516" spans="1:12" x14ac:dyDescent="0.25">
      <c r="A516" s="13">
        <v>81</v>
      </c>
      <c r="B516" s="93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28">
        <v>192.96270000000001</v>
      </c>
      <c r="G516" s="13">
        <v>128</v>
      </c>
      <c r="H516" s="88">
        <v>330</v>
      </c>
      <c r="I516" s="13">
        <v>9370</v>
      </c>
      <c r="J516" s="13">
        <v>9386</v>
      </c>
      <c r="K516" s="13">
        <v>1734</v>
      </c>
      <c r="L516" s="15">
        <f t="shared" si="15"/>
        <v>67.431280630726604</v>
      </c>
    </row>
    <row r="517" spans="1:12" x14ac:dyDescent="0.25">
      <c r="A517" s="13">
        <v>82</v>
      </c>
      <c r="B517" s="93" t="str">
        <f t="shared" si="14"/>
        <v>2013Opava</v>
      </c>
      <c r="C517" s="13">
        <v>2013</v>
      </c>
      <c r="D517" s="14" t="s">
        <v>88</v>
      </c>
      <c r="E517" s="14" t="s">
        <v>82</v>
      </c>
      <c r="F517" s="28">
        <v>368.22210000000001</v>
      </c>
      <c r="G517" s="13">
        <v>286</v>
      </c>
      <c r="H517" s="88">
        <v>654.5</v>
      </c>
      <c r="I517" s="13">
        <v>5051</v>
      </c>
      <c r="J517" s="13">
        <v>4751</v>
      </c>
      <c r="K517" s="13">
        <v>1832</v>
      </c>
      <c r="L517" s="15">
        <f t="shared" si="15"/>
        <v>140.74510629341191</v>
      </c>
    </row>
    <row r="518" spans="1:12" x14ac:dyDescent="0.25">
      <c r="A518" s="13">
        <v>83</v>
      </c>
      <c r="B518" s="93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28">
        <v>616.21590000000003</v>
      </c>
      <c r="G518" s="13">
        <v>645</v>
      </c>
      <c r="H518" s="88">
        <v>859</v>
      </c>
      <c r="I518" s="13">
        <v>21348</v>
      </c>
      <c r="J518" s="13">
        <v>20039</v>
      </c>
      <c r="K518" s="13">
        <v>13312</v>
      </c>
      <c r="L518" s="15">
        <f t="shared" si="15"/>
        <v>242.47118119666649</v>
      </c>
    </row>
    <row r="519" spans="1:12" x14ac:dyDescent="0.25">
      <c r="A519" s="13">
        <v>84</v>
      </c>
      <c r="B519" s="93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28">
        <v>194.09950000000001</v>
      </c>
      <c r="G519" s="13">
        <v>154</v>
      </c>
      <c r="H519" s="88">
        <v>329.5</v>
      </c>
      <c r="I519" s="13">
        <v>3979</v>
      </c>
      <c r="J519" s="13">
        <v>3708</v>
      </c>
      <c r="K519" s="13">
        <v>978</v>
      </c>
      <c r="L519" s="15">
        <f t="shared" ref="L519:L582" si="17">K519/J519*365</f>
        <v>96.270226537216814</v>
      </c>
    </row>
    <row r="520" spans="1:12" x14ac:dyDescent="0.25">
      <c r="A520" s="13">
        <v>85</v>
      </c>
      <c r="B520" s="93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28">
        <v>436.7604</v>
      </c>
      <c r="G520" s="13">
        <v>340.5</v>
      </c>
      <c r="H520" s="88">
        <v>798.5</v>
      </c>
      <c r="I520" s="13">
        <v>3043</v>
      </c>
      <c r="J520" s="13">
        <v>3084</v>
      </c>
      <c r="K520" s="13">
        <v>1320</v>
      </c>
      <c r="L520" s="15">
        <f t="shared" si="17"/>
        <v>156.22568093385212</v>
      </c>
    </row>
    <row r="521" spans="1:12" x14ac:dyDescent="0.25">
      <c r="A521" s="13">
        <v>86</v>
      </c>
      <c r="B521" s="93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28">
        <v>280.42340000000002</v>
      </c>
      <c r="G521" s="13">
        <v>217</v>
      </c>
      <c r="H521" s="88">
        <v>518</v>
      </c>
      <c r="I521" s="13">
        <v>3066</v>
      </c>
      <c r="J521" s="13">
        <v>2732</v>
      </c>
      <c r="K521" s="13">
        <v>1247</v>
      </c>
      <c r="L521" s="15">
        <f t="shared" si="17"/>
        <v>166.60139092240115</v>
      </c>
    </row>
    <row r="522" spans="1:12" x14ac:dyDescent="0.25">
      <c r="A522" s="13">
        <v>1</v>
      </c>
      <c r="B522" s="93" t="str">
        <f t="shared" si="16"/>
        <v>2014Praha 1</v>
      </c>
      <c r="C522" s="13">
        <v>2014</v>
      </c>
      <c r="D522" s="14" t="s">
        <v>2</v>
      </c>
      <c r="E522" s="14" t="s">
        <v>3</v>
      </c>
      <c r="F522" s="28">
        <v>228.8476</v>
      </c>
      <c r="G522" s="13">
        <v>91</v>
      </c>
      <c r="H522" s="88">
        <v>543</v>
      </c>
      <c r="I522" s="13">
        <v>25875</v>
      </c>
      <c r="J522" s="13">
        <v>24010</v>
      </c>
      <c r="K522" s="13">
        <v>12917</v>
      </c>
      <c r="L522" s="15">
        <f t="shared" si="17"/>
        <v>196.36422324031656</v>
      </c>
    </row>
    <row r="523" spans="1:12" x14ac:dyDescent="0.25">
      <c r="A523" s="13">
        <v>2</v>
      </c>
      <c r="B523" s="93" t="str">
        <f t="shared" si="16"/>
        <v>2014Praha 2</v>
      </c>
      <c r="C523" s="13">
        <v>2014</v>
      </c>
      <c r="D523" s="14" t="s">
        <v>4</v>
      </c>
      <c r="E523" s="14" t="s">
        <v>3</v>
      </c>
      <c r="F523" s="28">
        <v>431.11320000000001</v>
      </c>
      <c r="G523" s="13">
        <v>343</v>
      </c>
      <c r="H523" s="88">
        <v>862</v>
      </c>
      <c r="I523" s="13">
        <v>8629</v>
      </c>
      <c r="J523" s="13">
        <v>8223</v>
      </c>
      <c r="K523" s="13">
        <v>6001</v>
      </c>
      <c r="L523" s="15">
        <f t="shared" si="17"/>
        <v>266.37054602942965</v>
      </c>
    </row>
    <row r="524" spans="1:12" x14ac:dyDescent="0.25">
      <c r="A524" s="13">
        <v>3</v>
      </c>
      <c r="B524" s="93" t="str">
        <f t="shared" si="16"/>
        <v>2014Praha 3</v>
      </c>
      <c r="C524" s="13">
        <v>2014</v>
      </c>
      <c r="D524" s="14" t="s">
        <v>5</v>
      </c>
      <c r="E524" s="14" t="s">
        <v>3</v>
      </c>
      <c r="F524" s="28">
        <v>208.75460000000001</v>
      </c>
      <c r="G524" s="13">
        <v>125</v>
      </c>
      <c r="H524" s="88">
        <v>392.5</v>
      </c>
      <c r="I524" s="13">
        <v>6463</v>
      </c>
      <c r="J524" s="13">
        <v>6503</v>
      </c>
      <c r="K524" s="13">
        <v>2298</v>
      </c>
      <c r="L524" s="15">
        <f t="shared" si="17"/>
        <v>128.98200830385974</v>
      </c>
    </row>
    <row r="525" spans="1:12" x14ac:dyDescent="0.25">
      <c r="A525" s="13">
        <v>4</v>
      </c>
      <c r="B525" s="93" t="str">
        <f t="shared" si="16"/>
        <v>2014Praha 4</v>
      </c>
      <c r="C525" s="13">
        <v>2014</v>
      </c>
      <c r="D525" s="14" t="s">
        <v>6</v>
      </c>
      <c r="E525" s="14" t="s">
        <v>3</v>
      </c>
      <c r="F525" s="28">
        <v>283.98430000000002</v>
      </c>
      <c r="G525" s="13">
        <v>237</v>
      </c>
      <c r="H525" s="88">
        <v>408</v>
      </c>
      <c r="I525" s="13">
        <v>14905</v>
      </c>
      <c r="J525" s="13">
        <v>25951</v>
      </c>
      <c r="K525" s="13">
        <v>5652</v>
      </c>
      <c r="L525" s="15">
        <f t="shared" si="17"/>
        <v>79.495202497013608</v>
      </c>
    </row>
    <row r="526" spans="1:12" x14ac:dyDescent="0.25">
      <c r="A526" s="13">
        <v>5</v>
      </c>
      <c r="B526" s="93" t="str">
        <f t="shared" si="16"/>
        <v>2014Praha 5</v>
      </c>
      <c r="C526" s="13">
        <v>2014</v>
      </c>
      <c r="D526" s="14" t="s">
        <v>7</v>
      </c>
      <c r="E526" s="14" t="s">
        <v>3</v>
      </c>
      <c r="F526" s="28">
        <v>460.67469999999997</v>
      </c>
      <c r="G526" s="13">
        <v>301</v>
      </c>
      <c r="H526" s="88">
        <v>1075</v>
      </c>
      <c r="I526" s="13">
        <v>12778</v>
      </c>
      <c r="J526" s="13">
        <v>17867</v>
      </c>
      <c r="K526" s="13">
        <v>4632</v>
      </c>
      <c r="L526" s="15">
        <f t="shared" si="17"/>
        <v>94.62584653271395</v>
      </c>
    </row>
    <row r="527" spans="1:12" x14ac:dyDescent="0.25">
      <c r="A527" s="13">
        <v>6</v>
      </c>
      <c r="B527" s="93" t="str">
        <f t="shared" si="16"/>
        <v>2014Praha 6</v>
      </c>
      <c r="C527" s="13">
        <v>2014</v>
      </c>
      <c r="D527" s="14" t="s">
        <v>8</v>
      </c>
      <c r="E527" s="14" t="s">
        <v>3</v>
      </c>
      <c r="F527" s="28">
        <v>499.27429999999998</v>
      </c>
      <c r="G527" s="13">
        <v>406</v>
      </c>
      <c r="H527" s="88">
        <v>980</v>
      </c>
      <c r="I527" s="13">
        <v>7469</v>
      </c>
      <c r="J527" s="13">
        <v>7837</v>
      </c>
      <c r="K527" s="13">
        <v>3533</v>
      </c>
      <c r="L527" s="15">
        <f t="shared" si="17"/>
        <v>164.54574454510654</v>
      </c>
    </row>
    <row r="528" spans="1:12" x14ac:dyDescent="0.25">
      <c r="A528" s="13">
        <v>7</v>
      </c>
      <c r="B528" s="93" t="str">
        <f t="shared" si="16"/>
        <v>2014Praha 7</v>
      </c>
      <c r="C528" s="13">
        <v>2014</v>
      </c>
      <c r="D528" s="14" t="s">
        <v>9</v>
      </c>
      <c r="E528" s="14" t="s">
        <v>3</v>
      </c>
      <c r="F528" s="28">
        <v>541.28520000000003</v>
      </c>
      <c r="G528" s="13">
        <v>357</v>
      </c>
      <c r="H528" s="88">
        <v>1070</v>
      </c>
      <c r="I528" s="13">
        <v>4168</v>
      </c>
      <c r="J528" s="13">
        <v>3322</v>
      </c>
      <c r="K528" s="13">
        <v>2786</v>
      </c>
      <c r="L528" s="15">
        <f t="shared" si="17"/>
        <v>306.10776640577967</v>
      </c>
    </row>
    <row r="529" spans="1:12" x14ac:dyDescent="0.25">
      <c r="A529" s="13">
        <v>8</v>
      </c>
      <c r="B529" s="93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28">
        <v>580.42409999999995</v>
      </c>
      <c r="G529" s="13">
        <v>461</v>
      </c>
      <c r="H529" s="88">
        <v>1006</v>
      </c>
      <c r="I529" s="13">
        <v>8191</v>
      </c>
      <c r="J529" s="13">
        <v>7681</v>
      </c>
      <c r="K529" s="13">
        <v>4850</v>
      </c>
      <c r="L529" s="15">
        <f t="shared" si="17"/>
        <v>230.47129280041659</v>
      </c>
    </row>
    <row r="530" spans="1:12" x14ac:dyDescent="0.25">
      <c r="A530" s="13">
        <v>9</v>
      </c>
      <c r="B530" s="93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28">
        <v>356.31689999999998</v>
      </c>
      <c r="G530" s="13">
        <v>264</v>
      </c>
      <c r="H530" s="88">
        <v>778</v>
      </c>
      <c r="I530" s="13">
        <v>7404</v>
      </c>
      <c r="J530" s="13">
        <v>7445</v>
      </c>
      <c r="K530" s="13">
        <v>4267</v>
      </c>
      <c r="L530" s="15">
        <f t="shared" si="17"/>
        <v>209.19476158495635</v>
      </c>
    </row>
    <row r="531" spans="1:12" x14ac:dyDescent="0.25">
      <c r="A531" s="13">
        <v>10</v>
      </c>
      <c r="B531" s="93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28">
        <v>443.65109999999999</v>
      </c>
      <c r="G531" s="13">
        <v>273</v>
      </c>
      <c r="H531" s="88">
        <v>933</v>
      </c>
      <c r="I531" s="13">
        <v>7778</v>
      </c>
      <c r="J531" s="13">
        <v>8717</v>
      </c>
      <c r="K531" s="13">
        <v>4179</v>
      </c>
      <c r="L531" s="15">
        <f t="shared" si="17"/>
        <v>174.98393942870254</v>
      </c>
    </row>
    <row r="532" spans="1:12" x14ac:dyDescent="0.25">
      <c r="A532" s="13">
        <v>11</v>
      </c>
      <c r="B532" s="93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28">
        <v>234.761</v>
      </c>
      <c r="G532" s="13">
        <v>153</v>
      </c>
      <c r="H532" s="88">
        <v>489</v>
      </c>
      <c r="I532" s="13">
        <v>3029</v>
      </c>
      <c r="J532" s="13">
        <v>3232</v>
      </c>
      <c r="K532" s="13">
        <v>573</v>
      </c>
      <c r="L532" s="15">
        <f t="shared" si="17"/>
        <v>64.710705445544548</v>
      </c>
    </row>
    <row r="533" spans="1:12" x14ac:dyDescent="0.25">
      <c r="A533" s="13">
        <v>12</v>
      </c>
      <c r="B533" s="93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28">
        <v>177.3185</v>
      </c>
      <c r="G533" s="13">
        <v>123</v>
      </c>
      <c r="H533" s="88">
        <v>294</v>
      </c>
      <c r="I533" s="13">
        <v>2754</v>
      </c>
      <c r="J533" s="13">
        <v>2792</v>
      </c>
      <c r="K533" s="13">
        <v>968</v>
      </c>
      <c r="L533" s="15">
        <f t="shared" si="17"/>
        <v>126.54727793696274</v>
      </c>
    </row>
    <row r="534" spans="1:12" x14ac:dyDescent="0.25">
      <c r="A534" s="13">
        <v>13</v>
      </c>
      <c r="B534" s="93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28">
        <v>211.17590000000001</v>
      </c>
      <c r="G534" s="13">
        <v>166</v>
      </c>
      <c r="H534" s="88">
        <v>346</v>
      </c>
      <c r="I534" s="13">
        <v>6489</v>
      </c>
      <c r="J534" s="13">
        <v>6452</v>
      </c>
      <c r="K534" s="13">
        <v>2200</v>
      </c>
      <c r="L534" s="15">
        <f t="shared" si="17"/>
        <v>124.45753254804711</v>
      </c>
    </row>
    <row r="535" spans="1:12" x14ac:dyDescent="0.25">
      <c r="A535" s="13">
        <v>14</v>
      </c>
      <c r="B535" s="93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28">
        <v>199.3922</v>
      </c>
      <c r="G535" s="13">
        <v>147</v>
      </c>
      <c r="H535" s="88">
        <v>333</v>
      </c>
      <c r="I535" s="13">
        <v>4146</v>
      </c>
      <c r="J535" s="13">
        <v>4325</v>
      </c>
      <c r="K535" s="13">
        <v>1278</v>
      </c>
      <c r="L535" s="15">
        <f t="shared" si="17"/>
        <v>107.85433526011562</v>
      </c>
    </row>
    <row r="536" spans="1:12" x14ac:dyDescent="0.25">
      <c r="A536" s="13">
        <v>15</v>
      </c>
      <c r="B536" s="93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28">
        <v>112.7264</v>
      </c>
      <c r="G536" s="13">
        <v>56</v>
      </c>
      <c r="H536" s="88">
        <v>198</v>
      </c>
      <c r="I536" s="13">
        <v>2051</v>
      </c>
      <c r="J536" s="13">
        <v>2092</v>
      </c>
      <c r="K536" s="13">
        <v>308</v>
      </c>
      <c r="L536" s="15">
        <f t="shared" si="17"/>
        <v>53.738049713193114</v>
      </c>
    </row>
    <row r="537" spans="1:12" x14ac:dyDescent="0.25">
      <c r="A537" s="13">
        <v>16</v>
      </c>
      <c r="B537" s="93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28">
        <v>214.59809999999999</v>
      </c>
      <c r="G537" s="13">
        <v>152</v>
      </c>
      <c r="H537" s="88">
        <v>441</v>
      </c>
      <c r="I537" s="13">
        <v>3933</v>
      </c>
      <c r="J537" s="13">
        <v>4285</v>
      </c>
      <c r="K537" s="13">
        <v>1185</v>
      </c>
      <c r="L537" s="15">
        <f t="shared" si="17"/>
        <v>100.93932322053675</v>
      </c>
    </row>
    <row r="538" spans="1:12" x14ac:dyDescent="0.25">
      <c r="A538" s="13">
        <v>17</v>
      </c>
      <c r="B538" s="93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28">
        <v>155.2182</v>
      </c>
      <c r="G538" s="13">
        <v>116</v>
      </c>
      <c r="H538" s="88">
        <v>243</v>
      </c>
      <c r="I538" s="13">
        <v>3891</v>
      </c>
      <c r="J538" s="13">
        <v>4036</v>
      </c>
      <c r="K538" s="13">
        <v>518</v>
      </c>
      <c r="L538" s="15">
        <f t="shared" si="17"/>
        <v>46.845887016848366</v>
      </c>
    </row>
    <row r="539" spans="1:12" x14ac:dyDescent="0.25">
      <c r="A539" s="13">
        <v>18</v>
      </c>
      <c r="B539" s="93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28">
        <v>201.48750000000001</v>
      </c>
      <c r="G539" s="13">
        <v>169</v>
      </c>
      <c r="H539" s="88">
        <v>283</v>
      </c>
      <c r="I539" s="13">
        <v>2835</v>
      </c>
      <c r="J539" s="13">
        <v>2942</v>
      </c>
      <c r="K539" s="13">
        <v>677</v>
      </c>
      <c r="L539" s="15">
        <f t="shared" si="17"/>
        <v>83.992182188987087</v>
      </c>
    </row>
    <row r="540" spans="1:12" x14ac:dyDescent="0.25">
      <c r="A540" s="13">
        <v>19</v>
      </c>
      <c r="B540" s="93" t="str">
        <f t="shared" si="16"/>
        <v>2014Praha-Východ</v>
      </c>
      <c r="C540" s="13">
        <v>2014</v>
      </c>
      <c r="D540" s="14" t="s">
        <v>133</v>
      </c>
      <c r="E540" s="14" t="s">
        <v>14</v>
      </c>
      <c r="F540" s="28">
        <v>218.71969999999999</v>
      </c>
      <c r="G540" s="13">
        <v>126.5</v>
      </c>
      <c r="H540" s="88">
        <v>446</v>
      </c>
      <c r="I540" s="13">
        <v>5488</v>
      </c>
      <c r="J540" s="13">
        <v>5547</v>
      </c>
      <c r="K540" s="13">
        <v>1378</v>
      </c>
      <c r="L540" s="15">
        <f t="shared" si="17"/>
        <v>90.674238327023616</v>
      </c>
    </row>
    <row r="541" spans="1:12" x14ac:dyDescent="0.25">
      <c r="A541" s="13">
        <v>20</v>
      </c>
      <c r="B541" s="93" t="str">
        <f t="shared" si="16"/>
        <v>2014Praha-Západ</v>
      </c>
      <c r="C541" s="13">
        <v>2014</v>
      </c>
      <c r="D541" s="14" t="s">
        <v>134</v>
      </c>
      <c r="E541" s="14" t="s">
        <v>14</v>
      </c>
      <c r="F541" s="28">
        <v>205.43100000000001</v>
      </c>
      <c r="G541" s="13">
        <v>99</v>
      </c>
      <c r="H541" s="88">
        <v>457</v>
      </c>
      <c r="I541" s="13">
        <v>6098</v>
      </c>
      <c r="J541" s="13">
        <v>6665</v>
      </c>
      <c r="K541" s="13">
        <v>1228</v>
      </c>
      <c r="L541" s="15">
        <f t="shared" si="17"/>
        <v>67.249812453113279</v>
      </c>
    </row>
    <row r="542" spans="1:12" x14ac:dyDescent="0.25">
      <c r="A542" s="13">
        <v>21</v>
      </c>
      <c r="B542" s="93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28">
        <v>195.37540000000001</v>
      </c>
      <c r="G542" s="13">
        <v>162</v>
      </c>
      <c r="H542" s="88">
        <v>307</v>
      </c>
      <c r="I542" s="13">
        <v>3512</v>
      </c>
      <c r="J542" s="13">
        <v>3528</v>
      </c>
      <c r="K542" s="13">
        <v>560</v>
      </c>
      <c r="L542" s="15">
        <f t="shared" si="17"/>
        <v>57.936507936507937</v>
      </c>
    </row>
    <row r="543" spans="1:12" x14ac:dyDescent="0.25">
      <c r="A543" s="13">
        <v>22</v>
      </c>
      <c r="B543" s="93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28">
        <v>162.28639999999999</v>
      </c>
      <c r="G543" s="13">
        <v>111</v>
      </c>
      <c r="H543" s="88">
        <v>307</v>
      </c>
      <c r="I543" s="13">
        <v>1927</v>
      </c>
      <c r="J543" s="13">
        <v>2036</v>
      </c>
      <c r="K543" s="13">
        <v>404</v>
      </c>
      <c r="L543" s="15">
        <f t="shared" si="17"/>
        <v>72.426326129666009</v>
      </c>
    </row>
    <row r="544" spans="1:12" x14ac:dyDescent="0.25">
      <c r="A544" s="13">
        <v>23</v>
      </c>
      <c r="B544" s="93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28">
        <v>137.40559999999999</v>
      </c>
      <c r="G544" s="13">
        <v>98</v>
      </c>
      <c r="H544" s="88">
        <v>196</v>
      </c>
      <c r="I544" s="13">
        <v>7838</v>
      </c>
      <c r="J544" s="13">
        <v>7935</v>
      </c>
      <c r="K544" s="13">
        <v>1353</v>
      </c>
      <c r="L544" s="15">
        <f t="shared" si="17"/>
        <v>62.236294896030245</v>
      </c>
    </row>
    <row r="545" spans="1:12" x14ac:dyDescent="0.25">
      <c r="A545" s="13">
        <v>24</v>
      </c>
      <c r="B545" s="93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28">
        <v>127.88849999999999</v>
      </c>
      <c r="G545" s="13">
        <v>60</v>
      </c>
      <c r="H545" s="88">
        <v>248</v>
      </c>
      <c r="I545" s="13">
        <v>1966</v>
      </c>
      <c r="J545" s="13">
        <v>2014</v>
      </c>
      <c r="K545" s="13">
        <v>315</v>
      </c>
      <c r="L545" s="15">
        <f t="shared" si="17"/>
        <v>57.087884806355511</v>
      </c>
    </row>
    <row r="546" spans="1:12" x14ac:dyDescent="0.25">
      <c r="A546" s="13">
        <v>25</v>
      </c>
      <c r="B546" s="93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28">
        <v>245.0367</v>
      </c>
      <c r="G546" s="13">
        <v>200</v>
      </c>
      <c r="H546" s="88">
        <v>467</v>
      </c>
      <c r="I546" s="13">
        <v>2079</v>
      </c>
      <c r="J546" s="13">
        <v>2064</v>
      </c>
      <c r="K546" s="13">
        <v>458</v>
      </c>
      <c r="L546" s="15">
        <f t="shared" si="17"/>
        <v>80.993217054263567</v>
      </c>
    </row>
    <row r="547" spans="1:12" x14ac:dyDescent="0.25">
      <c r="A547" s="13">
        <v>26</v>
      </c>
      <c r="B547" s="93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28">
        <v>190.60329999999999</v>
      </c>
      <c r="G547" s="13">
        <v>129</v>
      </c>
      <c r="H547" s="88">
        <v>401</v>
      </c>
      <c r="I547" s="13">
        <v>1317</v>
      </c>
      <c r="J547" s="13">
        <v>1422</v>
      </c>
      <c r="K547" s="13">
        <v>275</v>
      </c>
      <c r="L547" s="15">
        <f t="shared" si="17"/>
        <v>70.58720112517581</v>
      </c>
    </row>
    <row r="548" spans="1:12" x14ac:dyDescent="0.25">
      <c r="A548" s="13">
        <v>27</v>
      </c>
      <c r="B548" s="93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28">
        <v>186.58580000000001</v>
      </c>
      <c r="G548" s="13">
        <v>104</v>
      </c>
      <c r="H548" s="88">
        <v>490</v>
      </c>
      <c r="I548" s="13">
        <v>2271</v>
      </c>
      <c r="J548" s="13">
        <v>2318</v>
      </c>
      <c r="K548" s="13">
        <v>416</v>
      </c>
      <c r="L548" s="15">
        <f t="shared" si="17"/>
        <v>65.504745470232962</v>
      </c>
    </row>
    <row r="549" spans="1:12" x14ac:dyDescent="0.25">
      <c r="A549" s="13">
        <v>28</v>
      </c>
      <c r="B549" s="93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28">
        <v>140.38589999999999</v>
      </c>
      <c r="G549" s="13">
        <v>112</v>
      </c>
      <c r="H549" s="88">
        <v>240</v>
      </c>
      <c r="I549" s="13">
        <v>1438</v>
      </c>
      <c r="J549" s="13">
        <v>1408</v>
      </c>
      <c r="K549" s="13">
        <v>293</v>
      </c>
      <c r="L549" s="15">
        <f t="shared" si="17"/>
        <v>75.955255681818187</v>
      </c>
    </row>
    <row r="550" spans="1:12" x14ac:dyDescent="0.25">
      <c r="A550" s="13">
        <v>29</v>
      </c>
      <c r="B550" s="93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28">
        <v>167.345</v>
      </c>
      <c r="G550" s="13">
        <v>104</v>
      </c>
      <c r="H550" s="88">
        <v>355.5</v>
      </c>
      <c r="I550" s="13">
        <v>1629</v>
      </c>
      <c r="J550" s="13">
        <v>1699</v>
      </c>
      <c r="K550" s="13">
        <v>280</v>
      </c>
      <c r="L550" s="15">
        <f t="shared" si="17"/>
        <v>60.153031194820485</v>
      </c>
    </row>
    <row r="551" spans="1:12" x14ac:dyDescent="0.25">
      <c r="A551" s="13">
        <v>30</v>
      </c>
      <c r="B551" s="93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28">
        <v>146.42089999999999</v>
      </c>
      <c r="G551" s="13">
        <v>72</v>
      </c>
      <c r="H551" s="88">
        <v>266</v>
      </c>
      <c r="I551" s="13">
        <v>2890</v>
      </c>
      <c r="J551" s="13">
        <v>2879</v>
      </c>
      <c r="K551" s="13">
        <v>629</v>
      </c>
      <c r="L551" s="15">
        <f t="shared" si="17"/>
        <v>79.7447030218826</v>
      </c>
    </row>
    <row r="552" spans="1:12" x14ac:dyDescent="0.25">
      <c r="A552" s="13">
        <v>31</v>
      </c>
      <c r="B552" s="93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28">
        <v>166.8999</v>
      </c>
      <c r="G552" s="13">
        <v>119</v>
      </c>
      <c r="H552" s="88">
        <v>244</v>
      </c>
      <c r="I552" s="13">
        <v>1853</v>
      </c>
      <c r="J552" s="13">
        <v>1899</v>
      </c>
      <c r="K552" s="13">
        <v>329</v>
      </c>
      <c r="L552" s="15">
        <f t="shared" si="17"/>
        <v>63.235913638757239</v>
      </c>
    </row>
    <row r="553" spans="1:12" x14ac:dyDescent="0.25">
      <c r="A553" s="13">
        <v>32</v>
      </c>
      <c r="B553" s="93" t="str">
        <f t="shared" si="16"/>
        <v>2014Cheb</v>
      </c>
      <c r="C553" s="13">
        <v>2014</v>
      </c>
      <c r="D553" s="14" t="s">
        <v>35</v>
      </c>
      <c r="E553" s="14" t="s">
        <v>34</v>
      </c>
      <c r="F553" s="28">
        <v>268.81009999999998</v>
      </c>
      <c r="G553" s="13">
        <v>182</v>
      </c>
      <c r="H553" s="88">
        <v>534</v>
      </c>
      <c r="I553" s="13">
        <v>3894</v>
      </c>
      <c r="J553" s="13">
        <v>4099</v>
      </c>
      <c r="K553" s="13">
        <v>1645</v>
      </c>
      <c r="L553" s="15">
        <f t="shared" si="17"/>
        <v>146.48084898755792</v>
      </c>
    </row>
    <row r="554" spans="1:12" x14ac:dyDescent="0.25">
      <c r="A554" s="13">
        <v>33</v>
      </c>
      <c r="B554" s="93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28">
        <v>200.1217</v>
      </c>
      <c r="G554" s="13">
        <v>138</v>
      </c>
      <c r="H554" s="88">
        <v>326</v>
      </c>
      <c r="I554" s="13">
        <v>4733</v>
      </c>
      <c r="J554" s="13">
        <v>5360</v>
      </c>
      <c r="K554" s="13">
        <v>883</v>
      </c>
      <c r="L554" s="15">
        <f t="shared" si="17"/>
        <v>60.129664179104481</v>
      </c>
    </row>
    <row r="555" spans="1:12" x14ac:dyDescent="0.25">
      <c r="A555" s="13">
        <v>34</v>
      </c>
      <c r="B555" s="93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28">
        <v>211.47450000000001</v>
      </c>
      <c r="G555" s="13">
        <v>134</v>
      </c>
      <c r="H555" s="88">
        <v>332</v>
      </c>
      <c r="I555" s="13">
        <v>2243</v>
      </c>
      <c r="J555" s="13">
        <v>2350</v>
      </c>
      <c r="K555" s="13">
        <v>554</v>
      </c>
      <c r="L555" s="15">
        <f t="shared" si="17"/>
        <v>86.0468085106383</v>
      </c>
    </row>
    <row r="556" spans="1:12" x14ac:dyDescent="0.25">
      <c r="A556" s="13">
        <v>35</v>
      </c>
      <c r="B556" s="93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28">
        <v>226.09100000000001</v>
      </c>
      <c r="G556" s="13">
        <v>175</v>
      </c>
      <c r="H556" s="88">
        <v>396</v>
      </c>
      <c r="I556" s="13">
        <v>2284</v>
      </c>
      <c r="J556" s="13">
        <v>2243</v>
      </c>
      <c r="K556" s="13">
        <v>471</v>
      </c>
      <c r="L556" s="15">
        <f t="shared" si="17"/>
        <v>76.645118145341058</v>
      </c>
    </row>
    <row r="557" spans="1:12" x14ac:dyDescent="0.25">
      <c r="A557" s="13">
        <v>36</v>
      </c>
      <c r="B557" s="93" t="str">
        <f t="shared" si="16"/>
        <v>2014Plzeň-Město</v>
      </c>
      <c r="C557" s="13">
        <v>2014</v>
      </c>
      <c r="D557" s="14" t="s">
        <v>135</v>
      </c>
      <c r="E557" s="14" t="s">
        <v>34</v>
      </c>
      <c r="F557" s="28">
        <v>290.94970000000001</v>
      </c>
      <c r="G557" s="13">
        <v>225</v>
      </c>
      <c r="H557" s="88">
        <v>493</v>
      </c>
      <c r="I557" s="13">
        <v>9728</v>
      </c>
      <c r="J557" s="13">
        <v>8676</v>
      </c>
      <c r="K557" s="13">
        <v>3619</v>
      </c>
      <c r="L557" s="15">
        <f t="shared" si="17"/>
        <v>152.25161364684186</v>
      </c>
    </row>
    <row r="558" spans="1:12" x14ac:dyDescent="0.25">
      <c r="A558" s="13">
        <v>37</v>
      </c>
      <c r="B558" s="93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28">
        <v>203.90969999999999</v>
      </c>
      <c r="G558" s="13">
        <v>132</v>
      </c>
      <c r="H558" s="88">
        <v>435</v>
      </c>
      <c r="I558" s="13">
        <v>3228</v>
      </c>
      <c r="J558" s="13">
        <v>3383</v>
      </c>
      <c r="K558" s="13">
        <v>890</v>
      </c>
      <c r="L558" s="15">
        <f t="shared" si="17"/>
        <v>96.024238841265159</v>
      </c>
    </row>
    <row r="559" spans="1:12" x14ac:dyDescent="0.25">
      <c r="A559" s="13">
        <v>38</v>
      </c>
      <c r="B559" s="93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28">
        <v>164.6311</v>
      </c>
      <c r="G559" s="13">
        <v>122</v>
      </c>
      <c r="H559" s="88">
        <v>233</v>
      </c>
      <c r="I559" s="13">
        <v>1599</v>
      </c>
      <c r="J559" s="13">
        <v>1682</v>
      </c>
      <c r="K559" s="13">
        <v>367</v>
      </c>
      <c r="L559" s="15">
        <f t="shared" si="17"/>
        <v>79.640309155766943</v>
      </c>
    </row>
    <row r="560" spans="1:12" x14ac:dyDescent="0.25">
      <c r="A560" s="13">
        <v>39</v>
      </c>
      <c r="B560" s="93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28">
        <v>207.0067</v>
      </c>
      <c r="G560" s="13">
        <v>158.5</v>
      </c>
      <c r="H560" s="88">
        <v>336</v>
      </c>
      <c r="I560" s="13">
        <v>4935</v>
      </c>
      <c r="J560" s="13">
        <v>5107</v>
      </c>
      <c r="K560" s="13">
        <v>945</v>
      </c>
      <c r="L560" s="15">
        <f t="shared" si="17"/>
        <v>67.53965145878206</v>
      </c>
    </row>
    <row r="561" spans="1:12" x14ac:dyDescent="0.25">
      <c r="A561" s="13">
        <v>40</v>
      </c>
      <c r="B561" s="93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28">
        <v>415.38470000000001</v>
      </c>
      <c r="G561" s="13">
        <v>330</v>
      </c>
      <c r="H561" s="88">
        <v>894</v>
      </c>
      <c r="I561" s="13">
        <v>2378</v>
      </c>
      <c r="J561" s="13">
        <v>2257</v>
      </c>
      <c r="K561" s="13">
        <v>1168</v>
      </c>
      <c r="L561" s="15">
        <f t="shared" si="17"/>
        <v>188.88790429774036</v>
      </c>
    </row>
    <row r="562" spans="1:12" x14ac:dyDescent="0.25">
      <c r="A562" s="13">
        <v>41</v>
      </c>
      <c r="B562" s="93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28">
        <v>329.93299999999999</v>
      </c>
      <c r="G562" s="13">
        <v>239</v>
      </c>
      <c r="H562" s="88">
        <v>593</v>
      </c>
      <c r="I562" s="13">
        <v>5183</v>
      </c>
      <c r="J562" s="13">
        <v>5368</v>
      </c>
      <c r="K562" s="13">
        <v>1868</v>
      </c>
      <c r="L562" s="15">
        <f t="shared" si="17"/>
        <v>127.01564828614008</v>
      </c>
    </row>
    <row r="563" spans="1:12" x14ac:dyDescent="0.25">
      <c r="A563" s="13">
        <v>42</v>
      </c>
      <c r="B563" s="93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28">
        <v>588.97429999999997</v>
      </c>
      <c r="G563" s="13">
        <v>573</v>
      </c>
      <c r="H563" s="88">
        <v>918</v>
      </c>
      <c r="I563" s="13">
        <v>5452</v>
      </c>
      <c r="J563" s="13">
        <v>4867</v>
      </c>
      <c r="K563" s="13">
        <v>3591</v>
      </c>
      <c r="L563" s="15">
        <f t="shared" si="17"/>
        <v>269.30655434559276</v>
      </c>
    </row>
    <row r="564" spans="1:12" x14ac:dyDescent="0.25">
      <c r="A564" s="13">
        <v>43</v>
      </c>
      <c r="B564" s="93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28">
        <v>906.72969999999998</v>
      </c>
      <c r="G564" s="13">
        <v>966</v>
      </c>
      <c r="H564" s="88">
        <v>1313</v>
      </c>
      <c r="I564" s="13">
        <v>7356</v>
      </c>
      <c r="J564" s="13">
        <v>5460</v>
      </c>
      <c r="K564" s="13">
        <v>11567</v>
      </c>
      <c r="L564" s="15">
        <f t="shared" si="17"/>
        <v>773.25183150183148</v>
      </c>
    </row>
    <row r="565" spans="1:12" x14ac:dyDescent="0.25">
      <c r="A565" s="13">
        <v>44</v>
      </c>
      <c r="B565" s="93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28">
        <v>474.86349999999999</v>
      </c>
      <c r="G565" s="13">
        <v>444</v>
      </c>
      <c r="H565" s="88">
        <v>813</v>
      </c>
      <c r="I565" s="13">
        <v>3353</v>
      </c>
      <c r="J565" s="13">
        <v>3528</v>
      </c>
      <c r="K565" s="13">
        <v>2312</v>
      </c>
      <c r="L565" s="15">
        <f t="shared" si="17"/>
        <v>239.19501133786846</v>
      </c>
    </row>
    <row r="566" spans="1:12" x14ac:dyDescent="0.25">
      <c r="A566" s="13">
        <v>45</v>
      </c>
      <c r="B566" s="93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28">
        <v>472.68729999999999</v>
      </c>
      <c r="G566" s="13">
        <v>352</v>
      </c>
      <c r="H566" s="88">
        <v>910</v>
      </c>
      <c r="I566" s="13">
        <v>8334</v>
      </c>
      <c r="J566" s="13">
        <v>8941</v>
      </c>
      <c r="K566" s="13">
        <v>5348</v>
      </c>
      <c r="L566" s="15">
        <f t="shared" si="17"/>
        <v>218.32233530924952</v>
      </c>
    </row>
    <row r="567" spans="1:12" x14ac:dyDescent="0.25">
      <c r="A567" s="13">
        <v>46</v>
      </c>
      <c r="B567" s="93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28">
        <v>558.59739999999999</v>
      </c>
      <c r="G567" s="13">
        <v>531</v>
      </c>
      <c r="H567" s="88">
        <v>869</v>
      </c>
      <c r="I567" s="13">
        <v>4318</v>
      </c>
      <c r="J567" s="13">
        <v>4521</v>
      </c>
      <c r="K567" s="13">
        <v>1818</v>
      </c>
      <c r="L567" s="15">
        <f t="shared" si="17"/>
        <v>146.77504976775049</v>
      </c>
    </row>
    <row r="568" spans="1:12" x14ac:dyDescent="0.25">
      <c r="A568" s="13">
        <v>47</v>
      </c>
      <c r="B568" s="93" t="str">
        <f t="shared" si="16"/>
        <v>2014Louny</v>
      </c>
      <c r="C568" s="13">
        <v>2014</v>
      </c>
      <c r="D568" s="14" t="s">
        <v>50</v>
      </c>
      <c r="E568" s="14" t="s">
        <v>44</v>
      </c>
      <c r="F568" s="28">
        <v>721.14840000000004</v>
      </c>
      <c r="G568" s="13">
        <v>786</v>
      </c>
      <c r="H568" s="88">
        <v>1119</v>
      </c>
      <c r="I568" s="13">
        <v>3544</v>
      </c>
      <c r="J568" s="13">
        <v>2852</v>
      </c>
      <c r="K568" s="13">
        <v>3708</v>
      </c>
      <c r="L568" s="15">
        <f t="shared" si="17"/>
        <v>474.5511921458625</v>
      </c>
    </row>
    <row r="569" spans="1:12" x14ac:dyDescent="0.25">
      <c r="A569" s="13">
        <v>48</v>
      </c>
      <c r="B569" s="93" t="str">
        <f t="shared" si="16"/>
        <v>2014Most</v>
      </c>
      <c r="C569" s="13">
        <v>2014</v>
      </c>
      <c r="D569" s="14" t="s">
        <v>51</v>
      </c>
      <c r="E569" s="14" t="s">
        <v>44</v>
      </c>
      <c r="F569" s="28">
        <v>536.57470000000001</v>
      </c>
      <c r="G569" s="13">
        <v>458</v>
      </c>
      <c r="H569" s="88">
        <v>1037</v>
      </c>
      <c r="I569" s="13">
        <v>8932</v>
      </c>
      <c r="J569" s="13">
        <v>9476</v>
      </c>
      <c r="K569" s="13">
        <v>4111</v>
      </c>
      <c r="L569" s="15">
        <f t="shared" si="17"/>
        <v>158.34898691430985</v>
      </c>
    </row>
    <row r="570" spans="1:12" x14ac:dyDescent="0.25">
      <c r="A570" s="13">
        <v>49</v>
      </c>
      <c r="B570" s="93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28">
        <v>435.28269999999998</v>
      </c>
      <c r="G570" s="13">
        <v>367</v>
      </c>
      <c r="H570" s="88">
        <v>867</v>
      </c>
      <c r="I570" s="13">
        <v>6699</v>
      </c>
      <c r="J570" s="13">
        <v>6446</v>
      </c>
      <c r="K570" s="13">
        <v>2555</v>
      </c>
      <c r="L570" s="15">
        <f t="shared" si="17"/>
        <v>144.67499224325164</v>
      </c>
    </row>
    <row r="571" spans="1:12" x14ac:dyDescent="0.25">
      <c r="A571" s="13">
        <v>50</v>
      </c>
      <c r="B571" s="93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28">
        <v>992.0385</v>
      </c>
      <c r="G571" s="13">
        <v>1069</v>
      </c>
      <c r="H571" s="88">
        <v>1233</v>
      </c>
      <c r="I571" s="13">
        <v>7476</v>
      </c>
      <c r="J571" s="13">
        <v>4298</v>
      </c>
      <c r="K571" s="13">
        <v>8496</v>
      </c>
      <c r="L571" s="15">
        <f t="shared" si="17"/>
        <v>721.50767798976267</v>
      </c>
    </row>
    <row r="572" spans="1:12" x14ac:dyDescent="0.25">
      <c r="A572" s="13">
        <v>51</v>
      </c>
      <c r="B572" s="93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28">
        <v>210.63829999999999</v>
      </c>
      <c r="G572" s="13">
        <v>143</v>
      </c>
      <c r="H572" s="88">
        <v>343</v>
      </c>
      <c r="I572" s="13">
        <v>2229</v>
      </c>
      <c r="J572" s="13">
        <v>2310</v>
      </c>
      <c r="K572" s="13">
        <v>639</v>
      </c>
      <c r="L572" s="15">
        <f t="shared" si="17"/>
        <v>100.96753246753246</v>
      </c>
    </row>
    <row r="573" spans="1:12" x14ac:dyDescent="0.25">
      <c r="A573" s="13">
        <v>52</v>
      </c>
      <c r="B573" s="93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28">
        <v>231.36519999999999</v>
      </c>
      <c r="G573" s="13">
        <v>157</v>
      </c>
      <c r="H573" s="88">
        <v>384</v>
      </c>
      <c r="I573" s="13">
        <v>6032</v>
      </c>
      <c r="J573" s="13">
        <v>6218</v>
      </c>
      <c r="K573" s="13">
        <v>2013</v>
      </c>
      <c r="L573" s="15">
        <f t="shared" si="17"/>
        <v>118.16420070762302</v>
      </c>
    </row>
    <row r="574" spans="1:12" x14ac:dyDescent="0.25">
      <c r="A574" s="13">
        <v>53</v>
      </c>
      <c r="B574" s="93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28">
        <v>293.66070000000002</v>
      </c>
      <c r="G574" s="13">
        <v>207</v>
      </c>
      <c r="H574" s="88">
        <v>490</v>
      </c>
      <c r="I574" s="13">
        <v>2526</v>
      </c>
      <c r="J574" s="13">
        <v>2919</v>
      </c>
      <c r="K574" s="13">
        <v>987</v>
      </c>
      <c r="L574" s="15">
        <f t="shared" si="17"/>
        <v>123.41726618705036</v>
      </c>
    </row>
    <row r="575" spans="1:12" x14ac:dyDescent="0.25">
      <c r="A575" s="13">
        <v>54</v>
      </c>
      <c r="B575" s="93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28">
        <v>268.67099999999999</v>
      </c>
      <c r="G575" s="13">
        <v>186</v>
      </c>
      <c r="H575" s="88">
        <v>529</v>
      </c>
      <c r="I575" s="13">
        <v>2012</v>
      </c>
      <c r="J575" s="13">
        <v>1996</v>
      </c>
      <c r="K575" s="13">
        <v>970</v>
      </c>
      <c r="L575" s="15">
        <f t="shared" si="17"/>
        <v>177.37975951903806</v>
      </c>
    </row>
    <row r="576" spans="1:12" x14ac:dyDescent="0.25">
      <c r="A576" s="13">
        <v>55</v>
      </c>
      <c r="B576" s="93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28">
        <v>149.08410000000001</v>
      </c>
      <c r="G576" s="13">
        <v>113</v>
      </c>
      <c r="H576" s="88">
        <v>226</v>
      </c>
      <c r="I576" s="13">
        <v>2901</v>
      </c>
      <c r="J576" s="13">
        <v>3027</v>
      </c>
      <c r="K576" s="13">
        <v>401</v>
      </c>
      <c r="L576" s="15">
        <f t="shared" si="17"/>
        <v>48.353154938883378</v>
      </c>
    </row>
    <row r="577" spans="1:12" x14ac:dyDescent="0.25">
      <c r="A577" s="13">
        <v>56</v>
      </c>
      <c r="B577" s="93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28">
        <v>490.57380000000001</v>
      </c>
      <c r="G577" s="13">
        <v>398</v>
      </c>
      <c r="H577" s="88">
        <v>919</v>
      </c>
      <c r="I577" s="13">
        <v>5571</v>
      </c>
      <c r="J577" s="13">
        <v>7349</v>
      </c>
      <c r="K577" s="13">
        <v>2632</v>
      </c>
      <c r="L577" s="15">
        <f t="shared" si="17"/>
        <v>130.72254728534494</v>
      </c>
    </row>
    <row r="578" spans="1:12" x14ac:dyDescent="0.25">
      <c r="A578" s="13">
        <v>57</v>
      </c>
      <c r="B578" s="93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28">
        <v>356.78070000000002</v>
      </c>
      <c r="G578" s="13">
        <v>277</v>
      </c>
      <c r="H578" s="88">
        <v>787</v>
      </c>
      <c r="I578" s="13">
        <v>2422</v>
      </c>
      <c r="J578" s="13">
        <v>2545</v>
      </c>
      <c r="K578" s="13">
        <v>900</v>
      </c>
      <c r="L578" s="15">
        <f t="shared" si="17"/>
        <v>129.07662082514736</v>
      </c>
    </row>
    <row r="579" spans="1:12" x14ac:dyDescent="0.25">
      <c r="A579" s="13">
        <v>58</v>
      </c>
      <c r="B579" s="93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28">
        <v>418.18349999999998</v>
      </c>
      <c r="G579" s="13">
        <v>342.5</v>
      </c>
      <c r="H579" s="88">
        <v>777</v>
      </c>
      <c r="I579" s="13">
        <v>1461</v>
      </c>
      <c r="J579" s="13">
        <v>1561</v>
      </c>
      <c r="K579" s="13">
        <v>703</v>
      </c>
      <c r="L579" s="15">
        <f t="shared" si="17"/>
        <v>164.37860345932094</v>
      </c>
    </row>
    <row r="580" spans="1:12" x14ac:dyDescent="0.25">
      <c r="A580" s="13">
        <v>59</v>
      </c>
      <c r="B580" s="93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28">
        <v>173.99940000000001</v>
      </c>
      <c r="G580" s="13">
        <v>117</v>
      </c>
      <c r="H580" s="88">
        <v>281</v>
      </c>
      <c r="I580" s="13">
        <v>2258</v>
      </c>
      <c r="J580" s="13">
        <v>2351</v>
      </c>
      <c r="K580" s="13">
        <v>453</v>
      </c>
      <c r="L580" s="15">
        <f t="shared" si="17"/>
        <v>70.329646958740952</v>
      </c>
    </row>
    <row r="581" spans="1:12" x14ac:dyDescent="0.25">
      <c r="A581" s="13">
        <v>60</v>
      </c>
      <c r="B581" s="93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28">
        <v>210.8236</v>
      </c>
      <c r="G581" s="13">
        <v>146</v>
      </c>
      <c r="H581" s="88">
        <v>364</v>
      </c>
      <c r="I581" s="13">
        <v>3759</v>
      </c>
      <c r="J581" s="13">
        <v>3986</v>
      </c>
      <c r="K581" s="13">
        <v>915</v>
      </c>
      <c r="L581" s="15">
        <f t="shared" si="17"/>
        <v>83.787004515805322</v>
      </c>
    </row>
    <row r="582" spans="1:12" x14ac:dyDescent="0.25">
      <c r="A582" s="13">
        <v>61</v>
      </c>
      <c r="B582" s="93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28">
        <v>232.9375</v>
      </c>
      <c r="G582" s="13">
        <v>149</v>
      </c>
      <c r="H582" s="88">
        <v>475</v>
      </c>
      <c r="I582" s="13">
        <v>3973</v>
      </c>
      <c r="J582" s="13">
        <v>4165</v>
      </c>
      <c r="K582" s="13">
        <v>784</v>
      </c>
      <c r="L582" s="15">
        <f t="shared" si="17"/>
        <v>68.705882352941174</v>
      </c>
    </row>
    <row r="583" spans="1:12" x14ac:dyDescent="0.25">
      <c r="A583" s="13">
        <v>62</v>
      </c>
      <c r="B583" s="93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28">
        <v>267.68329999999997</v>
      </c>
      <c r="G583" s="13">
        <v>200</v>
      </c>
      <c r="H583" s="88">
        <v>449</v>
      </c>
      <c r="I583" s="13">
        <v>2793</v>
      </c>
      <c r="J583" s="13">
        <v>2770</v>
      </c>
      <c r="K583" s="13">
        <v>1201</v>
      </c>
      <c r="L583" s="15">
        <f t="shared" ref="L583:L646" si="19">K583/J583*365</f>
        <v>158.25451263537906</v>
      </c>
    </row>
    <row r="584" spans="1:12" x14ac:dyDescent="0.25">
      <c r="A584" s="13">
        <v>63</v>
      </c>
      <c r="B584" s="93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28">
        <v>828.12850000000003</v>
      </c>
      <c r="G584" s="13">
        <v>889</v>
      </c>
      <c r="H584" s="88">
        <v>1301</v>
      </c>
      <c r="I584" s="13">
        <v>27101</v>
      </c>
      <c r="J584" s="13">
        <v>23843</v>
      </c>
      <c r="K584" s="13">
        <v>17892</v>
      </c>
      <c r="L584" s="15">
        <f t="shared" si="19"/>
        <v>273.89925764375289</v>
      </c>
    </row>
    <row r="585" spans="1:12" x14ac:dyDescent="0.25">
      <c r="A585" s="13">
        <v>64</v>
      </c>
      <c r="B585" s="93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28">
        <v>524.55349999999999</v>
      </c>
      <c r="G585" s="13">
        <v>447</v>
      </c>
      <c r="H585" s="88">
        <v>918</v>
      </c>
      <c r="I585" s="13">
        <v>4886</v>
      </c>
      <c r="J585" s="13">
        <v>4717</v>
      </c>
      <c r="K585" s="13">
        <v>2596</v>
      </c>
      <c r="L585" s="15">
        <f t="shared" si="19"/>
        <v>200.87767648929403</v>
      </c>
    </row>
    <row r="586" spans="1:12" x14ac:dyDescent="0.25">
      <c r="A586" s="13">
        <v>65</v>
      </c>
      <c r="B586" s="93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28">
        <v>794.7287</v>
      </c>
      <c r="G586" s="13">
        <v>748</v>
      </c>
      <c r="H586" s="88">
        <v>1337</v>
      </c>
      <c r="I586" s="13">
        <v>3561</v>
      </c>
      <c r="J586" s="13">
        <v>3101</v>
      </c>
      <c r="K586" s="13">
        <v>3111</v>
      </c>
      <c r="L586" s="15">
        <f t="shared" si="19"/>
        <v>366.17703966462432</v>
      </c>
    </row>
    <row r="587" spans="1:12" x14ac:dyDescent="0.25">
      <c r="A587" s="13">
        <v>66</v>
      </c>
      <c r="B587" s="93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28">
        <v>464.89440000000002</v>
      </c>
      <c r="G587" s="13">
        <v>392</v>
      </c>
      <c r="H587" s="88">
        <v>783</v>
      </c>
      <c r="I587" s="13">
        <v>3932</v>
      </c>
      <c r="J587" s="13">
        <v>4266</v>
      </c>
      <c r="K587" s="13">
        <v>2043</v>
      </c>
      <c r="L587" s="15">
        <f t="shared" si="19"/>
        <v>174.79957805907173</v>
      </c>
    </row>
    <row r="588" spans="1:12" x14ac:dyDescent="0.25">
      <c r="A588" s="13">
        <v>67</v>
      </c>
      <c r="B588" s="93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28">
        <v>291.78370000000001</v>
      </c>
      <c r="G588" s="13">
        <v>228</v>
      </c>
      <c r="H588" s="88">
        <v>478</v>
      </c>
      <c r="I588" s="13">
        <v>3629</v>
      </c>
      <c r="J588" s="13">
        <v>3827</v>
      </c>
      <c r="K588" s="13">
        <v>1126</v>
      </c>
      <c r="L588" s="15">
        <f t="shared" si="19"/>
        <v>107.39221322184478</v>
      </c>
    </row>
    <row r="589" spans="1:12" x14ac:dyDescent="0.25">
      <c r="A589" s="13">
        <v>68</v>
      </c>
      <c r="B589" s="93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28">
        <v>377.87849999999997</v>
      </c>
      <c r="G589" s="13">
        <v>243</v>
      </c>
      <c r="H589" s="88">
        <v>676</v>
      </c>
      <c r="I589" s="13">
        <v>2932</v>
      </c>
      <c r="J589" s="13">
        <v>3281</v>
      </c>
      <c r="K589" s="13">
        <v>1165</v>
      </c>
      <c r="L589" s="15">
        <f t="shared" si="19"/>
        <v>129.60225540993599</v>
      </c>
    </row>
    <row r="590" spans="1:12" x14ac:dyDescent="0.25">
      <c r="A590" s="13">
        <v>69</v>
      </c>
      <c r="B590" s="93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28">
        <v>296.27269999999999</v>
      </c>
      <c r="G590" s="13">
        <v>218</v>
      </c>
      <c r="H590" s="88">
        <v>527</v>
      </c>
      <c r="I590" s="13">
        <v>3394</v>
      </c>
      <c r="J590" s="13">
        <v>3615</v>
      </c>
      <c r="K590" s="13">
        <v>1266</v>
      </c>
      <c r="L590" s="15">
        <f t="shared" si="19"/>
        <v>127.82572614107883</v>
      </c>
    </row>
    <row r="591" spans="1:12" x14ac:dyDescent="0.25">
      <c r="A591" s="13">
        <v>70</v>
      </c>
      <c r="B591" s="93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28">
        <v>238.36250000000001</v>
      </c>
      <c r="G591" s="13">
        <v>161</v>
      </c>
      <c r="H591" s="88">
        <v>407</v>
      </c>
      <c r="I591" s="13">
        <v>2243</v>
      </c>
      <c r="J591" s="13">
        <v>2277</v>
      </c>
      <c r="K591" s="13">
        <v>632</v>
      </c>
      <c r="L591" s="15">
        <f t="shared" si="19"/>
        <v>101.30873956960913</v>
      </c>
    </row>
    <row r="592" spans="1:12" x14ac:dyDescent="0.25">
      <c r="A592" s="13">
        <v>71</v>
      </c>
      <c r="B592" s="93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28">
        <v>427.96859999999998</v>
      </c>
      <c r="G592" s="13">
        <v>270</v>
      </c>
      <c r="H592" s="88">
        <v>939</v>
      </c>
      <c r="I592" s="13">
        <v>3432</v>
      </c>
      <c r="J592" s="13">
        <v>3527</v>
      </c>
      <c r="K592" s="13">
        <v>1741</v>
      </c>
      <c r="L592" s="15">
        <f t="shared" si="19"/>
        <v>180.17153388148569</v>
      </c>
    </row>
    <row r="593" spans="1:12" x14ac:dyDescent="0.25">
      <c r="A593" s="13">
        <v>72</v>
      </c>
      <c r="B593" s="93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28">
        <v>496.50040000000001</v>
      </c>
      <c r="G593" s="13">
        <v>364</v>
      </c>
      <c r="H593" s="88">
        <v>972</v>
      </c>
      <c r="I593" s="13">
        <v>2207</v>
      </c>
      <c r="J593" s="13">
        <v>2127</v>
      </c>
      <c r="K593" s="13">
        <v>1555</v>
      </c>
      <c r="L593" s="15">
        <f t="shared" si="19"/>
        <v>266.84297132110953</v>
      </c>
    </row>
    <row r="594" spans="1:12" x14ac:dyDescent="0.25">
      <c r="A594" s="13">
        <v>73</v>
      </c>
      <c r="B594" s="93" t="str">
        <f t="shared" si="18"/>
        <v>2014Zlín</v>
      </c>
      <c r="C594" s="13">
        <v>2014</v>
      </c>
      <c r="D594" s="14" t="s">
        <v>78</v>
      </c>
      <c r="E594" s="14" t="s">
        <v>67</v>
      </c>
      <c r="F594" s="28">
        <v>191.0514</v>
      </c>
      <c r="G594" s="13">
        <v>108</v>
      </c>
      <c r="H594" s="88">
        <v>321</v>
      </c>
      <c r="I594" s="13">
        <v>4861</v>
      </c>
      <c r="J594" s="13">
        <v>5431</v>
      </c>
      <c r="K594" s="13">
        <v>1181</v>
      </c>
      <c r="L594" s="15">
        <f t="shared" si="19"/>
        <v>79.371202356840371</v>
      </c>
    </row>
    <row r="595" spans="1:12" x14ac:dyDescent="0.25">
      <c r="A595" s="13">
        <v>74</v>
      </c>
      <c r="B595" s="93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28">
        <v>387.63799999999998</v>
      </c>
      <c r="G595" s="13">
        <v>343.5</v>
      </c>
      <c r="H595" s="88">
        <v>710</v>
      </c>
      <c r="I595" s="13">
        <v>3970</v>
      </c>
      <c r="J595" s="13">
        <v>4467</v>
      </c>
      <c r="K595" s="13">
        <v>2151</v>
      </c>
      <c r="L595" s="15">
        <f t="shared" si="19"/>
        <v>175.75889858965749</v>
      </c>
    </row>
    <row r="596" spans="1:12" x14ac:dyDescent="0.25">
      <c r="A596" s="13">
        <v>75</v>
      </c>
      <c r="B596" s="93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28">
        <v>456.52050000000003</v>
      </c>
      <c r="G596" s="13">
        <v>392</v>
      </c>
      <c r="H596" s="88">
        <v>740</v>
      </c>
      <c r="I596" s="13">
        <v>2251</v>
      </c>
      <c r="J596" s="13">
        <v>2675</v>
      </c>
      <c r="K596" s="13">
        <v>1344</v>
      </c>
      <c r="L596" s="15">
        <f t="shared" si="19"/>
        <v>183.38691588785048</v>
      </c>
    </row>
    <row r="597" spans="1:12" x14ac:dyDescent="0.25">
      <c r="A597" s="13">
        <v>76</v>
      </c>
      <c r="B597" s="93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28">
        <v>266.68970000000002</v>
      </c>
      <c r="G597" s="13">
        <v>203</v>
      </c>
      <c r="H597" s="88">
        <v>415</v>
      </c>
      <c r="I597" s="13">
        <v>4995</v>
      </c>
      <c r="J597" s="13">
        <v>4945</v>
      </c>
      <c r="K597" s="13">
        <v>1845</v>
      </c>
      <c r="L597" s="15">
        <f t="shared" si="19"/>
        <v>136.18301314459049</v>
      </c>
    </row>
    <row r="598" spans="1:12" x14ac:dyDescent="0.25">
      <c r="A598" s="13">
        <v>77</v>
      </c>
      <c r="B598" s="93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28">
        <v>321.13229999999999</v>
      </c>
      <c r="G598" s="13">
        <v>235</v>
      </c>
      <c r="H598" s="88">
        <v>688</v>
      </c>
      <c r="I598" s="13">
        <v>6996</v>
      </c>
      <c r="J598" s="13">
        <v>7498</v>
      </c>
      <c r="K598" s="13">
        <v>2199</v>
      </c>
      <c r="L598" s="15">
        <f t="shared" si="19"/>
        <v>107.04654574553216</v>
      </c>
    </row>
    <row r="599" spans="1:12" x14ac:dyDescent="0.25">
      <c r="A599" s="13">
        <v>78</v>
      </c>
      <c r="B599" s="93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28">
        <v>430.24130000000002</v>
      </c>
      <c r="G599" s="13">
        <v>384</v>
      </c>
      <c r="H599" s="88">
        <v>727</v>
      </c>
      <c r="I599" s="13">
        <v>1308</v>
      </c>
      <c r="J599" s="13">
        <v>1509</v>
      </c>
      <c r="K599" s="13">
        <v>857</v>
      </c>
      <c r="L599" s="15">
        <f t="shared" si="19"/>
        <v>207.2929092113983</v>
      </c>
    </row>
    <row r="600" spans="1:12" x14ac:dyDescent="0.25">
      <c r="A600" s="13">
        <v>79</v>
      </c>
      <c r="B600" s="93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28">
        <v>239.36850000000001</v>
      </c>
      <c r="G600" s="13">
        <v>189</v>
      </c>
      <c r="H600" s="88">
        <v>441</v>
      </c>
      <c r="I600" s="13">
        <v>12374</v>
      </c>
      <c r="J600" s="13">
        <v>12697</v>
      </c>
      <c r="K600" s="13">
        <v>3312</v>
      </c>
      <c r="L600" s="15">
        <f t="shared" si="19"/>
        <v>95.209892100496191</v>
      </c>
    </row>
    <row r="601" spans="1:12" x14ac:dyDescent="0.25">
      <c r="A601" s="13">
        <v>80</v>
      </c>
      <c r="B601" s="93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28">
        <v>159.9659</v>
      </c>
      <c r="G601" s="13">
        <v>119</v>
      </c>
      <c r="H601" s="88">
        <v>239</v>
      </c>
      <c r="I601" s="13">
        <v>4403</v>
      </c>
      <c r="J601" s="13">
        <v>4494</v>
      </c>
      <c r="K601" s="13">
        <v>1129</v>
      </c>
      <c r="L601" s="15">
        <f t="shared" si="19"/>
        <v>91.696706720071205</v>
      </c>
    </row>
    <row r="602" spans="1:12" x14ac:dyDescent="0.25">
      <c r="A602" s="13">
        <v>81</v>
      </c>
      <c r="B602" s="93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28">
        <v>176.4708</v>
      </c>
      <c r="G602" s="13">
        <v>122</v>
      </c>
      <c r="H602" s="88">
        <v>283</v>
      </c>
      <c r="I602" s="13">
        <v>7799</v>
      </c>
      <c r="J602" s="13">
        <v>8087</v>
      </c>
      <c r="K602" s="13">
        <v>1446</v>
      </c>
      <c r="L602" s="15">
        <f t="shared" si="19"/>
        <v>65.264003956967969</v>
      </c>
    </row>
    <row r="603" spans="1:12" x14ac:dyDescent="0.25">
      <c r="A603" s="13">
        <v>82</v>
      </c>
      <c r="B603" s="93" t="str">
        <f t="shared" si="18"/>
        <v>2014Opava</v>
      </c>
      <c r="C603" s="13">
        <v>2014</v>
      </c>
      <c r="D603" s="14" t="s">
        <v>88</v>
      </c>
      <c r="E603" s="14" t="s">
        <v>82</v>
      </c>
      <c r="F603" s="28">
        <v>289.15789999999998</v>
      </c>
      <c r="G603" s="13">
        <v>222</v>
      </c>
      <c r="H603" s="88">
        <v>496</v>
      </c>
      <c r="I603" s="13">
        <v>5421</v>
      </c>
      <c r="J603" s="13">
        <v>5311</v>
      </c>
      <c r="K603" s="13">
        <v>1943</v>
      </c>
      <c r="L603" s="15">
        <f t="shared" si="19"/>
        <v>133.53323291282243</v>
      </c>
    </row>
    <row r="604" spans="1:12" x14ac:dyDescent="0.25">
      <c r="A604" s="13">
        <v>83</v>
      </c>
      <c r="B604" s="93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28">
        <v>596.41970000000003</v>
      </c>
      <c r="G604" s="13">
        <v>595</v>
      </c>
      <c r="H604" s="88">
        <v>981</v>
      </c>
      <c r="I604" s="13">
        <v>19058</v>
      </c>
      <c r="J604" s="13">
        <v>23690</v>
      </c>
      <c r="K604" s="13">
        <v>8684</v>
      </c>
      <c r="L604" s="15">
        <f t="shared" si="19"/>
        <v>133.79738286196707</v>
      </c>
    </row>
    <row r="605" spans="1:12" x14ac:dyDescent="0.25">
      <c r="A605" s="13">
        <v>84</v>
      </c>
      <c r="B605" s="93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28">
        <v>197.3767</v>
      </c>
      <c r="G605" s="13">
        <v>157</v>
      </c>
      <c r="H605" s="88">
        <v>340</v>
      </c>
      <c r="I605" s="13">
        <v>3899</v>
      </c>
      <c r="J605" s="13">
        <v>4110</v>
      </c>
      <c r="K605" s="13">
        <v>767</v>
      </c>
      <c r="L605" s="15">
        <f t="shared" si="19"/>
        <v>68.115571776155718</v>
      </c>
    </row>
    <row r="606" spans="1:12" x14ac:dyDescent="0.25">
      <c r="A606" s="13">
        <v>85</v>
      </c>
      <c r="B606" s="93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28">
        <v>414.3261</v>
      </c>
      <c r="G606" s="13">
        <v>297</v>
      </c>
      <c r="H606" s="88">
        <v>925</v>
      </c>
      <c r="I606" s="13">
        <v>2968</v>
      </c>
      <c r="J606" s="13">
        <v>2848</v>
      </c>
      <c r="K606" s="13">
        <v>1440</v>
      </c>
      <c r="L606" s="15">
        <f t="shared" si="19"/>
        <v>184.55056179775281</v>
      </c>
    </row>
    <row r="607" spans="1:12" x14ac:dyDescent="0.25">
      <c r="A607" s="13">
        <v>86</v>
      </c>
      <c r="B607" s="93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28">
        <v>259.43040000000002</v>
      </c>
      <c r="G607" s="13">
        <v>189</v>
      </c>
      <c r="H607" s="88">
        <v>459</v>
      </c>
      <c r="I607" s="13">
        <v>2978</v>
      </c>
      <c r="J607" s="13">
        <v>2948</v>
      </c>
      <c r="K607" s="13">
        <v>1277</v>
      </c>
      <c r="L607" s="15">
        <f t="shared" si="19"/>
        <v>158.10888738127545</v>
      </c>
    </row>
    <row r="608" spans="1:12" x14ac:dyDescent="0.25">
      <c r="A608" s="13">
        <v>1</v>
      </c>
      <c r="B608" s="93" t="str">
        <f t="shared" si="18"/>
        <v>2015Praha 1</v>
      </c>
      <c r="C608" s="13">
        <v>2015</v>
      </c>
      <c r="D608" s="14" t="s">
        <v>2</v>
      </c>
      <c r="E608" s="14" t="s">
        <v>3</v>
      </c>
      <c r="F608" s="28">
        <v>246.77629999999999</v>
      </c>
      <c r="G608" s="13">
        <v>125</v>
      </c>
      <c r="H608" s="88">
        <v>523</v>
      </c>
      <c r="I608" s="13">
        <v>22197</v>
      </c>
      <c r="J608" s="13">
        <v>24101</v>
      </c>
      <c r="K608" s="13">
        <v>11014</v>
      </c>
      <c r="L608" s="15">
        <f t="shared" si="19"/>
        <v>166.80262229782997</v>
      </c>
    </row>
    <row r="609" spans="1:12" x14ac:dyDescent="0.25">
      <c r="A609" s="13">
        <v>2</v>
      </c>
      <c r="B609" s="93" t="str">
        <f t="shared" si="18"/>
        <v>2015Praha 2</v>
      </c>
      <c r="C609" s="13">
        <v>2015</v>
      </c>
      <c r="D609" s="14" t="s">
        <v>4</v>
      </c>
      <c r="E609" s="14" t="s">
        <v>3</v>
      </c>
      <c r="F609" s="28">
        <v>472.54250000000002</v>
      </c>
      <c r="G609" s="13">
        <v>367</v>
      </c>
      <c r="H609" s="88">
        <v>932</v>
      </c>
      <c r="I609" s="13">
        <v>6550</v>
      </c>
      <c r="J609" s="13">
        <v>8058</v>
      </c>
      <c r="K609" s="13">
        <v>4497</v>
      </c>
      <c r="L609" s="15">
        <f t="shared" si="19"/>
        <v>203.69880863737899</v>
      </c>
    </row>
    <row r="610" spans="1:12" x14ac:dyDescent="0.25">
      <c r="A610" s="13">
        <v>3</v>
      </c>
      <c r="B610" s="93" t="str">
        <f t="shared" si="18"/>
        <v>2015Praha 3</v>
      </c>
      <c r="C610" s="13">
        <v>2015</v>
      </c>
      <c r="D610" s="14" t="s">
        <v>5</v>
      </c>
      <c r="E610" s="14" t="s">
        <v>3</v>
      </c>
      <c r="F610" s="28">
        <v>220.53479999999999</v>
      </c>
      <c r="G610" s="13">
        <v>133</v>
      </c>
      <c r="H610" s="88">
        <v>425</v>
      </c>
      <c r="I610" s="13">
        <v>5363</v>
      </c>
      <c r="J610" s="13">
        <v>5727</v>
      </c>
      <c r="K610" s="13">
        <v>1936</v>
      </c>
      <c r="L610" s="15">
        <f t="shared" si="19"/>
        <v>123.38746289505849</v>
      </c>
    </row>
    <row r="611" spans="1:12" x14ac:dyDescent="0.25">
      <c r="A611" s="13">
        <v>4</v>
      </c>
      <c r="B611" s="93" t="str">
        <f t="shared" si="18"/>
        <v>2015Praha 4</v>
      </c>
      <c r="C611" s="13">
        <v>2015</v>
      </c>
      <c r="D611" s="14" t="s">
        <v>6</v>
      </c>
      <c r="E611" s="14" t="s">
        <v>3</v>
      </c>
      <c r="F611" s="28">
        <v>289.41739999999999</v>
      </c>
      <c r="G611" s="13">
        <v>182</v>
      </c>
      <c r="H611" s="88">
        <v>538</v>
      </c>
      <c r="I611" s="13">
        <v>12279</v>
      </c>
      <c r="J611" s="13">
        <v>12905</v>
      </c>
      <c r="K611" s="13">
        <v>5031</v>
      </c>
      <c r="L611" s="15">
        <f t="shared" si="19"/>
        <v>142.29484695854319</v>
      </c>
    </row>
    <row r="612" spans="1:12" x14ac:dyDescent="0.25">
      <c r="A612" s="13">
        <v>5</v>
      </c>
      <c r="B612" s="93" t="str">
        <f t="shared" si="18"/>
        <v>2015Praha 5</v>
      </c>
      <c r="C612" s="13">
        <v>2015</v>
      </c>
      <c r="D612" s="14" t="s">
        <v>7</v>
      </c>
      <c r="E612" s="14" t="s">
        <v>3</v>
      </c>
      <c r="F612" s="28">
        <v>334.30860000000001</v>
      </c>
      <c r="G612" s="13">
        <v>264</v>
      </c>
      <c r="H612" s="88">
        <v>586</v>
      </c>
      <c r="I612" s="13">
        <v>8176</v>
      </c>
      <c r="J612" s="13">
        <v>9508</v>
      </c>
      <c r="K612" s="13">
        <v>3302</v>
      </c>
      <c r="L612" s="15">
        <f t="shared" si="19"/>
        <v>126.75957088767353</v>
      </c>
    </row>
    <row r="613" spans="1:12" x14ac:dyDescent="0.25">
      <c r="A613" s="13">
        <v>6</v>
      </c>
      <c r="B613" s="93" t="str">
        <f t="shared" si="18"/>
        <v>2015Praha 6</v>
      </c>
      <c r="C613" s="13">
        <v>2015</v>
      </c>
      <c r="D613" s="14" t="s">
        <v>8</v>
      </c>
      <c r="E613" s="14" t="s">
        <v>3</v>
      </c>
      <c r="F613" s="28">
        <v>406.18810000000002</v>
      </c>
      <c r="G613" s="13">
        <v>257</v>
      </c>
      <c r="H613" s="88">
        <v>795</v>
      </c>
      <c r="I613" s="13">
        <v>5958</v>
      </c>
      <c r="J613" s="13">
        <v>6375</v>
      </c>
      <c r="K613" s="13">
        <v>3144</v>
      </c>
      <c r="L613" s="15">
        <f t="shared" si="19"/>
        <v>180.00941176470587</v>
      </c>
    </row>
    <row r="614" spans="1:12" x14ac:dyDescent="0.25">
      <c r="A614" s="13">
        <v>7</v>
      </c>
      <c r="B614" s="93" t="str">
        <f t="shared" si="18"/>
        <v>2015Praha 7</v>
      </c>
      <c r="C614" s="13">
        <v>2015</v>
      </c>
      <c r="D614" s="14" t="s">
        <v>9</v>
      </c>
      <c r="E614" s="14" t="s">
        <v>3</v>
      </c>
      <c r="F614" s="28">
        <v>681.15940000000001</v>
      </c>
      <c r="G614" s="13">
        <v>453.5</v>
      </c>
      <c r="H614" s="88">
        <v>1496</v>
      </c>
      <c r="I614" s="13">
        <v>3888</v>
      </c>
      <c r="J614" s="13">
        <v>3709</v>
      </c>
      <c r="K614" s="13">
        <v>2968</v>
      </c>
      <c r="L614" s="15">
        <f t="shared" si="19"/>
        <v>292.07872741978969</v>
      </c>
    </row>
    <row r="615" spans="1:12" x14ac:dyDescent="0.25">
      <c r="A615" s="13">
        <v>8</v>
      </c>
      <c r="B615" s="93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28">
        <v>451.58199999999999</v>
      </c>
      <c r="G615" s="13">
        <v>382</v>
      </c>
      <c r="H615" s="88">
        <v>745</v>
      </c>
      <c r="I615" s="13">
        <v>6369</v>
      </c>
      <c r="J615" s="13">
        <v>6566</v>
      </c>
      <c r="K615" s="13">
        <v>4664</v>
      </c>
      <c r="L615" s="15">
        <f t="shared" si="19"/>
        <v>259.26896131586966</v>
      </c>
    </row>
    <row r="616" spans="1:12" x14ac:dyDescent="0.25">
      <c r="A616" s="13">
        <v>9</v>
      </c>
      <c r="B616" s="93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28">
        <v>421.57440000000003</v>
      </c>
      <c r="G616" s="13">
        <v>256</v>
      </c>
      <c r="H616" s="88">
        <v>909</v>
      </c>
      <c r="I616" s="13">
        <v>6865</v>
      </c>
      <c r="J616" s="13">
        <v>7360</v>
      </c>
      <c r="K616" s="13">
        <v>3771</v>
      </c>
      <c r="L616" s="15">
        <f t="shared" si="19"/>
        <v>187.01290760869563</v>
      </c>
    </row>
    <row r="617" spans="1:12" x14ac:dyDescent="0.25">
      <c r="A617" s="13">
        <v>10</v>
      </c>
      <c r="B617" s="93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28">
        <v>551.81579999999997</v>
      </c>
      <c r="G617" s="13">
        <v>327</v>
      </c>
      <c r="H617" s="88">
        <v>1275</v>
      </c>
      <c r="I617" s="13">
        <v>8480</v>
      </c>
      <c r="J617" s="13">
        <v>9071</v>
      </c>
      <c r="K617" s="13">
        <v>3590</v>
      </c>
      <c r="L617" s="15">
        <f t="shared" si="19"/>
        <v>144.45485613493551</v>
      </c>
    </row>
    <row r="618" spans="1:12" x14ac:dyDescent="0.25">
      <c r="A618" s="13">
        <v>11</v>
      </c>
      <c r="B618" s="93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28">
        <v>244.0752</v>
      </c>
      <c r="G618" s="13">
        <v>165</v>
      </c>
      <c r="H618" s="88">
        <v>420</v>
      </c>
      <c r="I618" s="13">
        <v>2681</v>
      </c>
      <c r="J618" s="13">
        <v>2632</v>
      </c>
      <c r="K618" s="13">
        <v>622</v>
      </c>
      <c r="L618" s="15">
        <f t="shared" si="19"/>
        <v>86.257598784194528</v>
      </c>
    </row>
    <row r="619" spans="1:12" x14ac:dyDescent="0.25">
      <c r="A619" s="13">
        <v>12</v>
      </c>
      <c r="B619" s="93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28">
        <v>170.4479</v>
      </c>
      <c r="G619" s="13">
        <v>109</v>
      </c>
      <c r="H619" s="88">
        <v>299</v>
      </c>
      <c r="I619" s="13">
        <v>2342</v>
      </c>
      <c r="J619" s="13">
        <v>2500</v>
      </c>
      <c r="K619" s="13">
        <v>810</v>
      </c>
      <c r="L619" s="15">
        <f t="shared" si="19"/>
        <v>118.26</v>
      </c>
    </row>
    <row r="620" spans="1:12" x14ac:dyDescent="0.25">
      <c r="A620" s="13">
        <v>13</v>
      </c>
      <c r="B620" s="93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28">
        <v>216.99180000000001</v>
      </c>
      <c r="G620" s="13">
        <v>163</v>
      </c>
      <c r="H620" s="88">
        <v>348</v>
      </c>
      <c r="I620" s="13">
        <v>5588</v>
      </c>
      <c r="J620" s="13">
        <v>6200</v>
      </c>
      <c r="K620" s="13">
        <v>1589</v>
      </c>
      <c r="L620" s="15">
        <f t="shared" si="19"/>
        <v>93.545967741935485</v>
      </c>
    </row>
    <row r="621" spans="1:12" x14ac:dyDescent="0.25">
      <c r="A621" s="13">
        <v>14</v>
      </c>
      <c r="B621" s="93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28">
        <v>222.93109999999999</v>
      </c>
      <c r="G621" s="13">
        <v>158</v>
      </c>
      <c r="H621" s="88">
        <v>398</v>
      </c>
      <c r="I621" s="13">
        <v>3600</v>
      </c>
      <c r="J621" s="13">
        <v>3735</v>
      </c>
      <c r="K621" s="13">
        <v>1143</v>
      </c>
      <c r="L621" s="15">
        <f t="shared" si="19"/>
        <v>111.6987951807229</v>
      </c>
    </row>
    <row r="622" spans="1:12" x14ac:dyDescent="0.25">
      <c r="A622" s="13">
        <v>15</v>
      </c>
      <c r="B622" s="93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28">
        <v>162.8338</v>
      </c>
      <c r="G622" s="13">
        <v>131</v>
      </c>
      <c r="H622" s="88">
        <v>226</v>
      </c>
      <c r="I622" s="13">
        <v>1837</v>
      </c>
      <c r="J622" s="13">
        <v>1829</v>
      </c>
      <c r="K622" s="13">
        <v>316</v>
      </c>
      <c r="L622" s="15">
        <f t="shared" si="19"/>
        <v>63.061782394751233</v>
      </c>
    </row>
    <row r="623" spans="1:12" x14ac:dyDescent="0.25">
      <c r="A623" s="13">
        <v>16</v>
      </c>
      <c r="B623" s="93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28">
        <v>215.0068</v>
      </c>
      <c r="G623" s="13">
        <v>169</v>
      </c>
      <c r="H623" s="88">
        <v>364</v>
      </c>
      <c r="I623" s="13">
        <v>3099</v>
      </c>
      <c r="J623" s="13">
        <v>3230</v>
      </c>
      <c r="K623" s="13">
        <v>1054</v>
      </c>
      <c r="L623" s="15">
        <f t="shared" si="19"/>
        <v>119.10526315789474</v>
      </c>
    </row>
    <row r="624" spans="1:12" x14ac:dyDescent="0.25">
      <c r="A624" s="13">
        <v>17</v>
      </c>
      <c r="B624" s="93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28">
        <v>139.2551</v>
      </c>
      <c r="G624" s="13">
        <v>114</v>
      </c>
      <c r="H624" s="88">
        <v>208</v>
      </c>
      <c r="I624" s="13">
        <v>3414</v>
      </c>
      <c r="J624" s="13">
        <v>3388</v>
      </c>
      <c r="K624" s="13">
        <v>544</v>
      </c>
      <c r="L624" s="15">
        <f t="shared" si="19"/>
        <v>58.606847697756791</v>
      </c>
    </row>
    <row r="625" spans="1:12" x14ac:dyDescent="0.25">
      <c r="A625" s="13">
        <v>18</v>
      </c>
      <c r="B625" s="93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28">
        <v>202.41489999999999</v>
      </c>
      <c r="G625" s="13">
        <v>169</v>
      </c>
      <c r="H625" s="88">
        <v>300</v>
      </c>
      <c r="I625" s="13">
        <v>2746</v>
      </c>
      <c r="J625" s="13">
        <v>2821</v>
      </c>
      <c r="K625" s="13">
        <v>602</v>
      </c>
      <c r="L625" s="15">
        <f t="shared" si="19"/>
        <v>77.890818858560792</v>
      </c>
    </row>
    <row r="626" spans="1:12" x14ac:dyDescent="0.25">
      <c r="A626" s="13">
        <v>19</v>
      </c>
      <c r="B626" s="93" t="str">
        <f t="shared" si="18"/>
        <v>2015Praha-Východ</v>
      </c>
      <c r="C626" s="13">
        <v>2015</v>
      </c>
      <c r="D626" s="14" t="s">
        <v>133</v>
      </c>
      <c r="E626" s="14" t="s">
        <v>14</v>
      </c>
      <c r="F626" s="28">
        <v>196.97190000000001</v>
      </c>
      <c r="G626" s="13">
        <v>126</v>
      </c>
      <c r="H626" s="88">
        <v>375</v>
      </c>
      <c r="I626" s="13">
        <v>5084</v>
      </c>
      <c r="J626" s="13">
        <v>5204</v>
      </c>
      <c r="K626" s="13">
        <v>1259</v>
      </c>
      <c r="L626" s="15">
        <f t="shared" si="19"/>
        <v>88.304189085318981</v>
      </c>
    </row>
    <row r="627" spans="1:12" x14ac:dyDescent="0.25">
      <c r="A627" s="13">
        <v>20</v>
      </c>
      <c r="B627" s="93" t="str">
        <f t="shared" si="18"/>
        <v>2015Praha-Západ</v>
      </c>
      <c r="C627" s="13">
        <v>2015</v>
      </c>
      <c r="D627" s="14" t="s">
        <v>134</v>
      </c>
      <c r="E627" s="14" t="s">
        <v>14</v>
      </c>
      <c r="F627" s="28">
        <v>220.7115</v>
      </c>
      <c r="G627" s="13">
        <v>140</v>
      </c>
      <c r="H627" s="88">
        <v>403</v>
      </c>
      <c r="I627" s="13">
        <v>5090</v>
      </c>
      <c r="J627" s="13">
        <v>5131</v>
      </c>
      <c r="K627" s="13">
        <v>1193</v>
      </c>
      <c r="L627" s="15">
        <f t="shared" si="19"/>
        <v>84.865523289807058</v>
      </c>
    </row>
    <row r="628" spans="1:12" x14ac:dyDescent="0.25">
      <c r="A628" s="13">
        <v>21</v>
      </c>
      <c r="B628" s="93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28">
        <v>172.23869999999999</v>
      </c>
      <c r="G628" s="13">
        <v>141</v>
      </c>
      <c r="H628" s="88">
        <v>271</v>
      </c>
      <c r="I628" s="13">
        <v>3212</v>
      </c>
      <c r="J628" s="13">
        <v>3284</v>
      </c>
      <c r="K628" s="13">
        <v>488</v>
      </c>
      <c r="L628" s="15">
        <f t="shared" si="19"/>
        <v>54.238733252131546</v>
      </c>
    </row>
    <row r="629" spans="1:12" x14ac:dyDescent="0.25">
      <c r="A629" s="13">
        <v>22</v>
      </c>
      <c r="B629" s="93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28">
        <v>282.56869999999998</v>
      </c>
      <c r="G629" s="13">
        <v>186</v>
      </c>
      <c r="H629" s="88">
        <v>478</v>
      </c>
      <c r="I629" s="13">
        <v>1870</v>
      </c>
      <c r="J629" s="13">
        <v>1995</v>
      </c>
      <c r="K629" s="13">
        <v>280</v>
      </c>
      <c r="L629" s="15">
        <f t="shared" si="19"/>
        <v>51.228070175438596</v>
      </c>
    </row>
    <row r="630" spans="1:12" x14ac:dyDescent="0.25">
      <c r="A630" s="13">
        <v>23</v>
      </c>
      <c r="B630" s="93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28">
        <v>151.54939999999999</v>
      </c>
      <c r="G630" s="13">
        <v>106</v>
      </c>
      <c r="H630" s="88">
        <v>235</v>
      </c>
      <c r="I630" s="13">
        <v>7003</v>
      </c>
      <c r="J630" s="13">
        <v>7178</v>
      </c>
      <c r="K630" s="13">
        <v>1178</v>
      </c>
      <c r="L630" s="15">
        <f t="shared" si="19"/>
        <v>59.901086653663974</v>
      </c>
    </row>
    <row r="631" spans="1:12" x14ac:dyDescent="0.25">
      <c r="A631" s="13">
        <v>24</v>
      </c>
      <c r="B631" s="93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28">
        <v>198.14400000000001</v>
      </c>
      <c r="G631" s="13">
        <v>164</v>
      </c>
      <c r="H631" s="88">
        <v>297</v>
      </c>
      <c r="I631" s="13">
        <v>1950</v>
      </c>
      <c r="J631" s="13">
        <v>1871</v>
      </c>
      <c r="K631" s="13">
        <v>394</v>
      </c>
      <c r="L631" s="15">
        <f t="shared" si="19"/>
        <v>76.862640299305184</v>
      </c>
    </row>
    <row r="632" spans="1:12" x14ac:dyDescent="0.25">
      <c r="A632" s="13">
        <v>25</v>
      </c>
      <c r="B632" s="93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28">
        <v>254.24520000000001</v>
      </c>
      <c r="G632" s="13">
        <v>218</v>
      </c>
      <c r="H632" s="88">
        <v>471</v>
      </c>
      <c r="I632" s="13">
        <v>1968</v>
      </c>
      <c r="J632" s="13">
        <v>1991</v>
      </c>
      <c r="K632" s="13">
        <v>433</v>
      </c>
      <c r="L632" s="15">
        <f t="shared" si="19"/>
        <v>79.379708689100951</v>
      </c>
    </row>
    <row r="633" spans="1:12" x14ac:dyDescent="0.25">
      <c r="A633" s="13">
        <v>26</v>
      </c>
      <c r="B633" s="93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28">
        <v>180.24299999999999</v>
      </c>
      <c r="G633" s="13">
        <v>133</v>
      </c>
      <c r="H633" s="88">
        <v>306</v>
      </c>
      <c r="I633" s="13">
        <v>1289</v>
      </c>
      <c r="J633" s="13">
        <v>1331</v>
      </c>
      <c r="K633" s="13">
        <v>233</v>
      </c>
      <c r="L633" s="15">
        <f t="shared" si="19"/>
        <v>63.89556724267468</v>
      </c>
    </row>
    <row r="634" spans="1:12" x14ac:dyDescent="0.25">
      <c r="A634" s="13">
        <v>27</v>
      </c>
      <c r="B634" s="93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28">
        <v>231.1687</v>
      </c>
      <c r="G634" s="13">
        <v>162</v>
      </c>
      <c r="H634" s="88">
        <v>451.5</v>
      </c>
      <c r="I634" s="13">
        <v>2256</v>
      </c>
      <c r="J634" s="13">
        <v>2238</v>
      </c>
      <c r="K634" s="13">
        <v>434</v>
      </c>
      <c r="L634" s="15">
        <f t="shared" si="19"/>
        <v>70.781948168007148</v>
      </c>
    </row>
    <row r="635" spans="1:12" x14ac:dyDescent="0.25">
      <c r="A635" s="13">
        <v>28</v>
      </c>
      <c r="B635" s="93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28">
        <v>173.50880000000001</v>
      </c>
      <c r="G635" s="13">
        <v>124</v>
      </c>
      <c r="H635" s="88">
        <v>283</v>
      </c>
      <c r="I635" s="13">
        <v>1312</v>
      </c>
      <c r="J635" s="13">
        <v>1371</v>
      </c>
      <c r="K635" s="13">
        <v>233</v>
      </c>
      <c r="L635" s="15">
        <f t="shared" si="19"/>
        <v>62.031363967906636</v>
      </c>
    </row>
    <row r="636" spans="1:12" x14ac:dyDescent="0.25">
      <c r="A636" s="13">
        <v>29</v>
      </c>
      <c r="B636" s="93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28">
        <v>180.74189999999999</v>
      </c>
      <c r="G636" s="13">
        <v>139</v>
      </c>
      <c r="H636" s="88">
        <v>303</v>
      </c>
      <c r="I636" s="13">
        <v>1334</v>
      </c>
      <c r="J636" s="13">
        <v>1324</v>
      </c>
      <c r="K636" s="13">
        <v>290</v>
      </c>
      <c r="L636" s="15">
        <f t="shared" si="19"/>
        <v>79.947129909365557</v>
      </c>
    </row>
    <row r="637" spans="1:12" x14ac:dyDescent="0.25">
      <c r="A637" s="13">
        <v>30</v>
      </c>
      <c r="B637" s="93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28">
        <v>186.2242</v>
      </c>
      <c r="G637" s="13">
        <v>152</v>
      </c>
      <c r="H637" s="88">
        <v>286</v>
      </c>
      <c r="I637" s="13">
        <v>2780</v>
      </c>
      <c r="J637" s="13">
        <v>2931</v>
      </c>
      <c r="K637" s="13">
        <v>478</v>
      </c>
      <c r="L637" s="15">
        <f t="shared" si="19"/>
        <v>59.52575912657796</v>
      </c>
    </row>
    <row r="638" spans="1:12" x14ac:dyDescent="0.25">
      <c r="A638" s="13">
        <v>31</v>
      </c>
      <c r="B638" s="93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28">
        <v>177.40969999999999</v>
      </c>
      <c r="G638" s="13">
        <v>127</v>
      </c>
      <c r="H638" s="88">
        <v>244</v>
      </c>
      <c r="I638" s="13">
        <v>1763</v>
      </c>
      <c r="J638" s="13">
        <v>1742</v>
      </c>
      <c r="K638" s="13">
        <v>350</v>
      </c>
      <c r="L638" s="15">
        <f t="shared" si="19"/>
        <v>73.335246842709537</v>
      </c>
    </row>
    <row r="639" spans="1:12" x14ac:dyDescent="0.25">
      <c r="A639" s="13">
        <v>32</v>
      </c>
      <c r="B639" s="93" t="str">
        <f t="shared" si="18"/>
        <v>2015Cheb</v>
      </c>
      <c r="C639" s="13">
        <v>2015</v>
      </c>
      <c r="D639" s="14" t="s">
        <v>35</v>
      </c>
      <c r="E639" s="14" t="s">
        <v>34</v>
      </c>
      <c r="F639" s="28">
        <v>252.45740000000001</v>
      </c>
      <c r="G639" s="13">
        <v>164</v>
      </c>
      <c r="H639" s="88">
        <v>520</v>
      </c>
      <c r="I639" s="13">
        <v>3117</v>
      </c>
      <c r="J639" s="13">
        <v>3441</v>
      </c>
      <c r="K639" s="13">
        <v>1321</v>
      </c>
      <c r="L639" s="15">
        <f t="shared" si="19"/>
        <v>140.12351060738158</v>
      </c>
    </row>
    <row r="640" spans="1:12" x14ac:dyDescent="0.25">
      <c r="A640" s="13">
        <v>33</v>
      </c>
      <c r="B640" s="93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28">
        <v>188.1551</v>
      </c>
      <c r="G640" s="13">
        <v>134</v>
      </c>
      <c r="H640" s="88">
        <v>300</v>
      </c>
      <c r="I640" s="13">
        <v>4450</v>
      </c>
      <c r="J640" s="13">
        <v>4409</v>
      </c>
      <c r="K640" s="13">
        <v>925</v>
      </c>
      <c r="L640" s="15">
        <f t="shared" si="19"/>
        <v>76.576321161261063</v>
      </c>
    </row>
    <row r="641" spans="1:12" x14ac:dyDescent="0.25">
      <c r="A641" s="13">
        <v>34</v>
      </c>
      <c r="B641" s="93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28">
        <v>225.34</v>
      </c>
      <c r="G641" s="13">
        <v>130.5</v>
      </c>
      <c r="H641" s="88">
        <v>392</v>
      </c>
      <c r="I641" s="13">
        <v>2094</v>
      </c>
      <c r="J641" s="13">
        <v>2123</v>
      </c>
      <c r="K641" s="13">
        <v>524</v>
      </c>
      <c r="L641" s="15">
        <f t="shared" si="19"/>
        <v>90.089495996231747</v>
      </c>
    </row>
    <row r="642" spans="1:12" x14ac:dyDescent="0.25">
      <c r="A642" s="13">
        <v>35</v>
      </c>
      <c r="B642" s="93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28">
        <v>230.48849999999999</v>
      </c>
      <c r="G642" s="13">
        <v>189</v>
      </c>
      <c r="H642" s="88">
        <v>402</v>
      </c>
      <c r="I642" s="13">
        <v>2313</v>
      </c>
      <c r="J642" s="13">
        <v>2341</v>
      </c>
      <c r="K642" s="13">
        <v>443</v>
      </c>
      <c r="L642" s="15">
        <f t="shared" si="19"/>
        <v>69.070909867577953</v>
      </c>
    </row>
    <row r="643" spans="1:12" x14ac:dyDescent="0.25">
      <c r="A643" s="13">
        <v>36</v>
      </c>
      <c r="B643" s="93" t="str">
        <f t="shared" si="18"/>
        <v>2015Plzeň-Město</v>
      </c>
      <c r="C643" s="13">
        <v>2015</v>
      </c>
      <c r="D643" s="14" t="s">
        <v>135</v>
      </c>
      <c r="E643" s="14" t="s">
        <v>34</v>
      </c>
      <c r="F643" s="28">
        <v>268.77600000000001</v>
      </c>
      <c r="G643" s="13">
        <v>212</v>
      </c>
      <c r="H643" s="88">
        <v>454</v>
      </c>
      <c r="I643" s="13">
        <v>9224</v>
      </c>
      <c r="J643" s="13">
        <v>9384</v>
      </c>
      <c r="K643" s="13">
        <v>3459</v>
      </c>
      <c r="L643" s="15">
        <f t="shared" si="19"/>
        <v>134.54124040920715</v>
      </c>
    </row>
    <row r="644" spans="1:12" x14ac:dyDescent="0.25">
      <c r="A644" s="13">
        <v>37</v>
      </c>
      <c r="B644" s="93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28">
        <v>205.30619999999999</v>
      </c>
      <c r="G644" s="13">
        <v>127</v>
      </c>
      <c r="H644" s="88">
        <v>361</v>
      </c>
      <c r="I644" s="13">
        <v>2917</v>
      </c>
      <c r="J644" s="13">
        <v>2788</v>
      </c>
      <c r="K644" s="13">
        <v>1019</v>
      </c>
      <c r="L644" s="15">
        <f t="shared" si="19"/>
        <v>133.40566714490674</v>
      </c>
    </row>
    <row r="645" spans="1:12" x14ac:dyDescent="0.25">
      <c r="A645" s="13">
        <v>38</v>
      </c>
      <c r="B645" s="93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28">
        <v>173.98869999999999</v>
      </c>
      <c r="G645" s="13">
        <v>128</v>
      </c>
      <c r="H645" s="88">
        <v>261</v>
      </c>
      <c r="I645" s="13">
        <v>1506</v>
      </c>
      <c r="J645" s="13">
        <v>1509</v>
      </c>
      <c r="K645" s="13">
        <v>363</v>
      </c>
      <c r="L645" s="15">
        <f t="shared" si="19"/>
        <v>87.803180914512922</v>
      </c>
    </row>
    <row r="646" spans="1:12" x14ac:dyDescent="0.25">
      <c r="A646" s="13">
        <v>39</v>
      </c>
      <c r="B646" s="93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28">
        <v>180.1927</v>
      </c>
      <c r="G646" s="13">
        <v>126</v>
      </c>
      <c r="H646" s="88">
        <v>309</v>
      </c>
      <c r="I646" s="13">
        <v>4019</v>
      </c>
      <c r="J646" s="13">
        <v>4090</v>
      </c>
      <c r="K646" s="13">
        <v>874</v>
      </c>
      <c r="L646" s="15">
        <f t="shared" si="19"/>
        <v>77.997555012224936</v>
      </c>
    </row>
    <row r="647" spans="1:12" x14ac:dyDescent="0.25">
      <c r="A647" s="13">
        <v>40</v>
      </c>
      <c r="B647" s="93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28">
        <v>355.5</v>
      </c>
      <c r="G647" s="13">
        <v>278</v>
      </c>
      <c r="H647" s="88">
        <v>642</v>
      </c>
      <c r="I647" s="13">
        <v>2073</v>
      </c>
      <c r="J647" s="13">
        <v>2531</v>
      </c>
      <c r="K647" s="13">
        <v>710</v>
      </c>
      <c r="L647" s="15">
        <f t="shared" ref="L647:L710" si="21">K647/J647*365</f>
        <v>102.39035954168314</v>
      </c>
    </row>
    <row r="648" spans="1:12" x14ac:dyDescent="0.25">
      <c r="A648" s="13">
        <v>41</v>
      </c>
      <c r="B648" s="93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28">
        <v>352.9461</v>
      </c>
      <c r="G648" s="13">
        <v>277</v>
      </c>
      <c r="H648" s="88">
        <v>592</v>
      </c>
      <c r="I648" s="13">
        <v>4783</v>
      </c>
      <c r="J648" s="13">
        <v>4785</v>
      </c>
      <c r="K648" s="13">
        <v>1868</v>
      </c>
      <c r="L648" s="15">
        <f t="shared" si="21"/>
        <v>142.49111807732496</v>
      </c>
    </row>
    <row r="649" spans="1:12" x14ac:dyDescent="0.25">
      <c r="A649" s="13">
        <v>42</v>
      </c>
      <c r="B649" s="93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28">
        <v>494.99400000000003</v>
      </c>
      <c r="G649" s="13">
        <v>400</v>
      </c>
      <c r="H649" s="88">
        <v>877</v>
      </c>
      <c r="I649" s="13">
        <v>6758</v>
      </c>
      <c r="J649" s="13">
        <v>7029</v>
      </c>
      <c r="K649" s="13">
        <v>3321</v>
      </c>
      <c r="L649" s="15">
        <f t="shared" si="21"/>
        <v>172.45198463508322</v>
      </c>
    </row>
    <row r="650" spans="1:12" x14ac:dyDescent="0.25">
      <c r="A650" s="13">
        <v>43</v>
      </c>
      <c r="B650" s="93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28">
        <v>1032.758</v>
      </c>
      <c r="G650" s="13">
        <v>1050</v>
      </c>
      <c r="H650" s="88">
        <v>1589</v>
      </c>
      <c r="I650" s="13">
        <v>6788</v>
      </c>
      <c r="J650" s="13">
        <v>6893</v>
      </c>
      <c r="K650" s="13">
        <v>11463</v>
      </c>
      <c r="L650" s="15">
        <f t="shared" si="21"/>
        <v>606.99187581604531</v>
      </c>
    </row>
    <row r="651" spans="1:12" x14ac:dyDescent="0.25">
      <c r="A651" s="13">
        <v>44</v>
      </c>
      <c r="B651" s="93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28">
        <v>439.70600000000002</v>
      </c>
      <c r="G651" s="13">
        <v>409.5</v>
      </c>
      <c r="H651" s="88">
        <v>758</v>
      </c>
      <c r="I651" s="13">
        <v>2904</v>
      </c>
      <c r="J651" s="13">
        <v>3768</v>
      </c>
      <c r="K651" s="13">
        <v>1448</v>
      </c>
      <c r="L651" s="15">
        <f t="shared" si="21"/>
        <v>140.26539278131636</v>
      </c>
    </row>
    <row r="652" spans="1:12" x14ac:dyDescent="0.25">
      <c r="A652" s="13">
        <v>45</v>
      </c>
      <c r="B652" s="93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28">
        <v>396.95030000000003</v>
      </c>
      <c r="G652" s="13">
        <v>282</v>
      </c>
      <c r="H652" s="88">
        <v>763</v>
      </c>
      <c r="I652" s="13">
        <v>7263</v>
      </c>
      <c r="J652" s="13">
        <v>8918</v>
      </c>
      <c r="K652" s="13">
        <v>3699</v>
      </c>
      <c r="L652" s="15">
        <f t="shared" si="21"/>
        <v>151.39437093518725</v>
      </c>
    </row>
    <row r="653" spans="1:12" x14ac:dyDescent="0.25">
      <c r="A653" s="13">
        <v>46</v>
      </c>
      <c r="B653" s="93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28">
        <v>492.30340000000001</v>
      </c>
      <c r="G653" s="13">
        <v>463</v>
      </c>
      <c r="H653" s="88">
        <v>722</v>
      </c>
      <c r="I653" s="13">
        <v>5842</v>
      </c>
      <c r="J653" s="13">
        <v>5349</v>
      </c>
      <c r="K653" s="13">
        <v>2317</v>
      </c>
      <c r="L653" s="15">
        <f t="shared" si="21"/>
        <v>158.10525331837727</v>
      </c>
    </row>
    <row r="654" spans="1:12" x14ac:dyDescent="0.25">
      <c r="A654" s="13">
        <v>47</v>
      </c>
      <c r="B654" s="93" t="str">
        <f t="shared" si="20"/>
        <v>2015Louny</v>
      </c>
      <c r="C654" s="13">
        <v>2015</v>
      </c>
      <c r="D654" s="14" t="s">
        <v>50</v>
      </c>
      <c r="E654" s="14" t="s">
        <v>44</v>
      </c>
      <c r="F654" s="28">
        <v>607.1549</v>
      </c>
      <c r="G654" s="13">
        <v>499</v>
      </c>
      <c r="H654" s="88">
        <v>1117</v>
      </c>
      <c r="I654" s="13">
        <v>2737</v>
      </c>
      <c r="J654" s="13">
        <v>4024</v>
      </c>
      <c r="K654" s="13">
        <v>2423</v>
      </c>
      <c r="L654" s="15">
        <f t="shared" si="21"/>
        <v>219.78006958250498</v>
      </c>
    </row>
    <row r="655" spans="1:12" x14ac:dyDescent="0.25">
      <c r="A655" s="13">
        <v>48</v>
      </c>
      <c r="B655" s="93" t="str">
        <f t="shared" si="20"/>
        <v>2015Most</v>
      </c>
      <c r="C655" s="13">
        <v>2015</v>
      </c>
      <c r="D655" s="14" t="s">
        <v>51</v>
      </c>
      <c r="E655" s="14" t="s">
        <v>44</v>
      </c>
      <c r="F655" s="28">
        <v>484.55110000000002</v>
      </c>
      <c r="G655" s="13">
        <v>320</v>
      </c>
      <c r="H655" s="88">
        <v>1041</v>
      </c>
      <c r="I655" s="13">
        <v>5441</v>
      </c>
      <c r="J655" s="13">
        <v>7263</v>
      </c>
      <c r="K655" s="13">
        <v>2290</v>
      </c>
      <c r="L655" s="15">
        <f t="shared" si="21"/>
        <v>115.08329891229521</v>
      </c>
    </row>
    <row r="656" spans="1:12" x14ac:dyDescent="0.25">
      <c r="A656" s="13">
        <v>49</v>
      </c>
      <c r="B656" s="93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28">
        <v>378.23320000000001</v>
      </c>
      <c r="G656" s="13">
        <v>294</v>
      </c>
      <c r="H656" s="88">
        <v>713</v>
      </c>
      <c r="I656" s="13">
        <v>6321</v>
      </c>
      <c r="J656" s="13">
        <v>6878</v>
      </c>
      <c r="K656" s="13">
        <v>1998</v>
      </c>
      <c r="L656" s="15">
        <f t="shared" si="21"/>
        <v>106.02936900261703</v>
      </c>
    </row>
    <row r="657" spans="1:12" x14ac:dyDescent="0.25">
      <c r="A657" s="13">
        <v>50</v>
      </c>
      <c r="B657" s="93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28">
        <v>922.82039999999995</v>
      </c>
      <c r="G657" s="13">
        <v>1040</v>
      </c>
      <c r="H657" s="88">
        <v>1273</v>
      </c>
      <c r="I657" s="13">
        <v>8934</v>
      </c>
      <c r="J657" s="13">
        <v>8397</v>
      </c>
      <c r="K657" s="13">
        <v>9038</v>
      </c>
      <c r="L657" s="15">
        <f t="shared" si="21"/>
        <v>392.8629272359176</v>
      </c>
    </row>
    <row r="658" spans="1:12" x14ac:dyDescent="0.25">
      <c r="A658" s="13">
        <v>51</v>
      </c>
      <c r="B658" s="93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28">
        <v>221.66079999999999</v>
      </c>
      <c r="G658" s="13">
        <v>157.5</v>
      </c>
      <c r="H658" s="88">
        <v>356</v>
      </c>
      <c r="I658" s="13">
        <v>2065</v>
      </c>
      <c r="J658" s="13">
        <v>1944</v>
      </c>
      <c r="K658" s="13">
        <v>760</v>
      </c>
      <c r="L658" s="15">
        <f t="shared" si="21"/>
        <v>142.6954732510288</v>
      </c>
    </row>
    <row r="659" spans="1:12" x14ac:dyDescent="0.25">
      <c r="A659" s="13">
        <v>52</v>
      </c>
      <c r="B659" s="93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28">
        <v>289.1825</v>
      </c>
      <c r="G659" s="13">
        <v>175</v>
      </c>
      <c r="H659" s="88">
        <v>500</v>
      </c>
      <c r="I659" s="13">
        <v>4776</v>
      </c>
      <c r="J659" s="13">
        <v>5258</v>
      </c>
      <c r="K659" s="13">
        <v>1531</v>
      </c>
      <c r="L659" s="15">
        <f t="shared" si="21"/>
        <v>106.27900342335489</v>
      </c>
    </row>
    <row r="660" spans="1:12" x14ac:dyDescent="0.25">
      <c r="A660" s="13">
        <v>53</v>
      </c>
      <c r="B660" s="93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28">
        <v>318.83190000000002</v>
      </c>
      <c r="G660" s="13">
        <v>192</v>
      </c>
      <c r="H660" s="88">
        <v>551</v>
      </c>
      <c r="I660" s="13">
        <v>2063</v>
      </c>
      <c r="J660" s="13">
        <v>2184</v>
      </c>
      <c r="K660" s="13">
        <v>867</v>
      </c>
      <c r="L660" s="15">
        <f t="shared" si="21"/>
        <v>144.89697802197801</v>
      </c>
    </row>
    <row r="661" spans="1:12" x14ac:dyDescent="0.25">
      <c r="A661" s="13">
        <v>54</v>
      </c>
      <c r="B661" s="93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28">
        <v>336.35120000000001</v>
      </c>
      <c r="G661" s="13">
        <v>212.5</v>
      </c>
      <c r="H661" s="88">
        <v>706</v>
      </c>
      <c r="I661" s="13">
        <v>1809</v>
      </c>
      <c r="J661" s="13">
        <v>2039</v>
      </c>
      <c r="K661" s="13">
        <v>740</v>
      </c>
      <c r="L661" s="15">
        <f t="shared" si="21"/>
        <v>132.46689553702797</v>
      </c>
    </row>
    <row r="662" spans="1:12" x14ac:dyDescent="0.25">
      <c r="A662" s="13">
        <v>55</v>
      </c>
      <c r="B662" s="93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28">
        <v>152.9333</v>
      </c>
      <c r="G662" s="13">
        <v>119</v>
      </c>
      <c r="H662" s="88">
        <v>228</v>
      </c>
      <c r="I662" s="13">
        <v>2520</v>
      </c>
      <c r="J662" s="13">
        <v>2459</v>
      </c>
      <c r="K662" s="13">
        <v>462</v>
      </c>
      <c r="L662" s="15">
        <f t="shared" si="21"/>
        <v>68.576657177714523</v>
      </c>
    </row>
    <row r="663" spans="1:12" x14ac:dyDescent="0.25">
      <c r="A663" s="13">
        <v>56</v>
      </c>
      <c r="B663" s="93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28">
        <v>361.30309999999997</v>
      </c>
      <c r="G663" s="13">
        <v>280</v>
      </c>
      <c r="H663" s="88">
        <v>650</v>
      </c>
      <c r="I663" s="13">
        <v>4705</v>
      </c>
      <c r="J663" s="13">
        <v>5390</v>
      </c>
      <c r="K663" s="13">
        <v>1948</v>
      </c>
      <c r="L663" s="15">
        <f t="shared" si="21"/>
        <v>131.91465677179963</v>
      </c>
    </row>
    <row r="664" spans="1:12" x14ac:dyDescent="0.25">
      <c r="A664" s="13">
        <v>57</v>
      </c>
      <c r="B664" s="93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28">
        <v>369.0607</v>
      </c>
      <c r="G664" s="13">
        <v>217</v>
      </c>
      <c r="H664" s="88">
        <v>769</v>
      </c>
      <c r="I664" s="13">
        <v>1826</v>
      </c>
      <c r="J664" s="13">
        <v>2136</v>
      </c>
      <c r="K664" s="13">
        <v>590</v>
      </c>
      <c r="L664" s="15">
        <f t="shared" si="21"/>
        <v>100.8192883895131</v>
      </c>
    </row>
    <row r="665" spans="1:12" x14ac:dyDescent="0.25">
      <c r="A665" s="13">
        <v>58</v>
      </c>
      <c r="B665" s="93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28">
        <v>404.85169999999999</v>
      </c>
      <c r="G665" s="13">
        <v>317.5</v>
      </c>
      <c r="H665" s="88">
        <v>658</v>
      </c>
      <c r="I665" s="13">
        <v>1333</v>
      </c>
      <c r="J665" s="13">
        <v>1466</v>
      </c>
      <c r="K665" s="13">
        <v>570</v>
      </c>
      <c r="L665" s="15">
        <f t="shared" si="21"/>
        <v>141.9167803547067</v>
      </c>
    </row>
    <row r="666" spans="1:12" x14ac:dyDescent="0.25">
      <c r="A666" s="13">
        <v>59</v>
      </c>
      <c r="B666" s="93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28">
        <v>188.27160000000001</v>
      </c>
      <c r="G666" s="13">
        <v>120</v>
      </c>
      <c r="H666" s="88">
        <v>263</v>
      </c>
      <c r="I666" s="13">
        <v>2099</v>
      </c>
      <c r="J666" s="13">
        <v>2092</v>
      </c>
      <c r="K666" s="13">
        <v>459</v>
      </c>
      <c r="L666" s="15">
        <f t="shared" si="21"/>
        <v>80.083652007648183</v>
      </c>
    </row>
    <row r="667" spans="1:12" x14ac:dyDescent="0.25">
      <c r="A667" s="13">
        <v>60</v>
      </c>
      <c r="B667" s="93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28">
        <v>220.38829999999999</v>
      </c>
      <c r="G667" s="13">
        <v>145</v>
      </c>
      <c r="H667" s="88">
        <v>351</v>
      </c>
      <c r="I667" s="13">
        <v>3098</v>
      </c>
      <c r="J667" s="13">
        <v>3135</v>
      </c>
      <c r="K667" s="13">
        <v>878</v>
      </c>
      <c r="L667" s="15">
        <f t="shared" si="21"/>
        <v>102.22328548644337</v>
      </c>
    </row>
    <row r="668" spans="1:12" x14ac:dyDescent="0.25">
      <c r="A668" s="13">
        <v>61</v>
      </c>
      <c r="B668" s="93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28">
        <v>297.64760000000001</v>
      </c>
      <c r="G668" s="13">
        <v>163</v>
      </c>
      <c r="H668" s="88">
        <v>566</v>
      </c>
      <c r="I668" s="13">
        <v>3219</v>
      </c>
      <c r="J668" s="13">
        <v>3243</v>
      </c>
      <c r="K668" s="13">
        <v>760</v>
      </c>
      <c r="L668" s="15">
        <f t="shared" si="21"/>
        <v>85.538082022818372</v>
      </c>
    </row>
    <row r="669" spans="1:12" x14ac:dyDescent="0.25">
      <c r="A669" s="13">
        <v>62</v>
      </c>
      <c r="B669" s="93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28">
        <v>336.86509999999998</v>
      </c>
      <c r="G669" s="13">
        <v>267</v>
      </c>
      <c r="H669" s="88">
        <v>525</v>
      </c>
      <c r="I669" s="13">
        <v>2738</v>
      </c>
      <c r="J669" s="13">
        <v>2555</v>
      </c>
      <c r="K669" s="13">
        <v>1384</v>
      </c>
      <c r="L669" s="15">
        <f t="shared" si="21"/>
        <v>197.71428571428569</v>
      </c>
    </row>
    <row r="670" spans="1:12" x14ac:dyDescent="0.25">
      <c r="A670" s="13">
        <v>63</v>
      </c>
      <c r="B670" s="93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28">
        <v>850.77980000000002</v>
      </c>
      <c r="G670" s="13">
        <v>741</v>
      </c>
      <c r="H670" s="88">
        <v>1454</v>
      </c>
      <c r="I670" s="13">
        <v>18965</v>
      </c>
      <c r="J670" s="13">
        <v>22050</v>
      </c>
      <c r="K670" s="13">
        <v>14807</v>
      </c>
      <c r="L670" s="15">
        <f t="shared" si="21"/>
        <v>245.10453514739228</v>
      </c>
    </row>
    <row r="671" spans="1:12" x14ac:dyDescent="0.25">
      <c r="A671" s="13">
        <v>64</v>
      </c>
      <c r="B671" s="93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28">
        <v>526.91800000000001</v>
      </c>
      <c r="G671" s="13">
        <v>466</v>
      </c>
      <c r="H671" s="88">
        <v>826</v>
      </c>
      <c r="I671" s="13">
        <v>5122</v>
      </c>
      <c r="J671" s="13">
        <v>5246</v>
      </c>
      <c r="K671" s="13">
        <v>2470</v>
      </c>
      <c r="L671" s="15">
        <f t="shared" si="21"/>
        <v>171.85474647350364</v>
      </c>
    </row>
    <row r="672" spans="1:12" x14ac:dyDescent="0.25">
      <c r="A672" s="13">
        <v>65</v>
      </c>
      <c r="B672" s="93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28">
        <v>852.20090000000005</v>
      </c>
      <c r="G672" s="13">
        <v>778</v>
      </c>
      <c r="H672" s="88">
        <v>1434</v>
      </c>
      <c r="I672" s="13">
        <v>3357</v>
      </c>
      <c r="J672" s="13">
        <v>3240</v>
      </c>
      <c r="K672" s="13">
        <v>3231</v>
      </c>
      <c r="L672" s="15">
        <f t="shared" si="21"/>
        <v>363.98611111111114</v>
      </c>
    </row>
    <row r="673" spans="1:12" x14ac:dyDescent="0.25">
      <c r="A673" s="13">
        <v>66</v>
      </c>
      <c r="B673" s="93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28">
        <v>461.32260000000002</v>
      </c>
      <c r="G673" s="13">
        <v>381</v>
      </c>
      <c r="H673" s="88">
        <v>722</v>
      </c>
      <c r="I673" s="13">
        <v>3620</v>
      </c>
      <c r="J673" s="13">
        <v>3649</v>
      </c>
      <c r="K673" s="13">
        <v>2014</v>
      </c>
      <c r="L673" s="15">
        <f t="shared" si="21"/>
        <v>201.45519320361743</v>
      </c>
    </row>
    <row r="674" spans="1:12" x14ac:dyDescent="0.25">
      <c r="A674" s="13">
        <v>67</v>
      </c>
      <c r="B674" s="93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28">
        <v>285.95240000000001</v>
      </c>
      <c r="G674" s="13">
        <v>218</v>
      </c>
      <c r="H674" s="88">
        <v>478</v>
      </c>
      <c r="I674" s="13">
        <v>3234</v>
      </c>
      <c r="J674" s="13">
        <v>3178</v>
      </c>
      <c r="K674" s="13">
        <v>1183</v>
      </c>
      <c r="L674" s="15">
        <f t="shared" si="21"/>
        <v>135.87004405286345</v>
      </c>
    </row>
    <row r="675" spans="1:12" x14ac:dyDescent="0.25">
      <c r="A675" s="13">
        <v>68</v>
      </c>
      <c r="B675" s="93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28">
        <v>331.51760000000002</v>
      </c>
      <c r="G675" s="13">
        <v>209</v>
      </c>
      <c r="H675" s="88">
        <v>641</v>
      </c>
      <c r="I675" s="13">
        <v>2738</v>
      </c>
      <c r="J675" s="13">
        <v>2928</v>
      </c>
      <c r="K675" s="13">
        <v>976</v>
      </c>
      <c r="L675" s="15">
        <f t="shared" si="21"/>
        <v>121.66666666666666</v>
      </c>
    </row>
    <row r="676" spans="1:12" x14ac:dyDescent="0.25">
      <c r="A676" s="13">
        <v>69</v>
      </c>
      <c r="B676" s="93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28">
        <v>295.49149999999997</v>
      </c>
      <c r="G676" s="13">
        <v>210</v>
      </c>
      <c r="H676" s="88">
        <v>561</v>
      </c>
      <c r="I676" s="13">
        <v>2903</v>
      </c>
      <c r="J676" s="13">
        <v>2834</v>
      </c>
      <c r="K676" s="13">
        <v>1335</v>
      </c>
      <c r="L676" s="15">
        <f t="shared" si="21"/>
        <v>171.93895553987298</v>
      </c>
    </row>
    <row r="677" spans="1:12" x14ac:dyDescent="0.25">
      <c r="A677" s="13">
        <v>70</v>
      </c>
      <c r="B677" s="93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28">
        <v>256.82749999999999</v>
      </c>
      <c r="G677" s="13">
        <v>198</v>
      </c>
      <c r="H677" s="88">
        <v>371</v>
      </c>
      <c r="I677" s="13">
        <v>2584</v>
      </c>
      <c r="J677" s="13">
        <v>2568</v>
      </c>
      <c r="K677" s="13">
        <v>648</v>
      </c>
      <c r="L677" s="15">
        <f t="shared" si="21"/>
        <v>92.102803738317746</v>
      </c>
    </row>
    <row r="678" spans="1:12" x14ac:dyDescent="0.25">
      <c r="A678" s="13">
        <v>71</v>
      </c>
      <c r="B678" s="93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28">
        <v>472.86829999999998</v>
      </c>
      <c r="G678" s="13">
        <v>316.5</v>
      </c>
      <c r="H678" s="88">
        <v>898</v>
      </c>
      <c r="I678" s="13">
        <v>2962</v>
      </c>
      <c r="J678" s="13">
        <v>2837</v>
      </c>
      <c r="K678" s="13">
        <v>1868</v>
      </c>
      <c r="L678" s="15">
        <f t="shared" si="21"/>
        <v>240.33133591822346</v>
      </c>
    </row>
    <row r="679" spans="1:12" x14ac:dyDescent="0.25">
      <c r="A679" s="13">
        <v>72</v>
      </c>
      <c r="B679" s="93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28">
        <v>489.16879999999998</v>
      </c>
      <c r="G679" s="13">
        <v>393</v>
      </c>
      <c r="H679" s="88">
        <v>892</v>
      </c>
      <c r="I679" s="13">
        <v>2071</v>
      </c>
      <c r="J679" s="13">
        <v>2111</v>
      </c>
      <c r="K679" s="13">
        <v>1513</v>
      </c>
      <c r="L679" s="15">
        <f t="shared" si="21"/>
        <v>261.60350544765515</v>
      </c>
    </row>
    <row r="680" spans="1:12" x14ac:dyDescent="0.25">
      <c r="A680" s="13">
        <v>73</v>
      </c>
      <c r="B680" s="93" t="str">
        <f t="shared" si="20"/>
        <v>2015Zlín</v>
      </c>
      <c r="C680" s="13">
        <v>2015</v>
      </c>
      <c r="D680" s="14" t="s">
        <v>78</v>
      </c>
      <c r="E680" s="14" t="s">
        <v>67</v>
      </c>
      <c r="F680" s="28">
        <v>199.6729</v>
      </c>
      <c r="G680" s="13">
        <v>115</v>
      </c>
      <c r="H680" s="88">
        <v>284</v>
      </c>
      <c r="I680" s="13">
        <v>4540</v>
      </c>
      <c r="J680" s="13">
        <v>4558</v>
      </c>
      <c r="K680" s="13">
        <v>1163</v>
      </c>
      <c r="L680" s="15">
        <f t="shared" si="21"/>
        <v>93.131856077226857</v>
      </c>
    </row>
    <row r="681" spans="1:12" x14ac:dyDescent="0.25">
      <c r="A681" s="13">
        <v>74</v>
      </c>
      <c r="B681" s="93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28">
        <v>365.06240000000003</v>
      </c>
      <c r="G681" s="13">
        <v>309</v>
      </c>
      <c r="H681" s="88">
        <v>622</v>
      </c>
      <c r="I681" s="13">
        <v>3593</v>
      </c>
      <c r="J681" s="13">
        <v>3961</v>
      </c>
      <c r="K681" s="13">
        <v>1784</v>
      </c>
      <c r="L681" s="15">
        <f t="shared" si="21"/>
        <v>164.39283009341074</v>
      </c>
    </row>
    <row r="682" spans="1:12" x14ac:dyDescent="0.25">
      <c r="A682" s="13">
        <v>75</v>
      </c>
      <c r="B682" s="93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28">
        <v>456.38679999999999</v>
      </c>
      <c r="G682" s="13">
        <v>362</v>
      </c>
      <c r="H682" s="88">
        <v>754</v>
      </c>
      <c r="I682" s="13">
        <v>2304</v>
      </c>
      <c r="J682" s="13">
        <v>2483</v>
      </c>
      <c r="K682" s="13">
        <v>1166</v>
      </c>
      <c r="L682" s="15">
        <f t="shared" si="21"/>
        <v>171.401530406766</v>
      </c>
    </row>
    <row r="683" spans="1:12" x14ac:dyDescent="0.25">
      <c r="A683" s="13">
        <v>76</v>
      </c>
      <c r="B683" s="93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28">
        <v>245.83179999999999</v>
      </c>
      <c r="G683" s="13">
        <v>200</v>
      </c>
      <c r="H683" s="88">
        <v>362</v>
      </c>
      <c r="I683" s="13">
        <v>3658</v>
      </c>
      <c r="J683" s="13">
        <v>4160</v>
      </c>
      <c r="K683" s="13">
        <v>1344</v>
      </c>
      <c r="L683" s="15">
        <f t="shared" si="21"/>
        <v>117.92307692307693</v>
      </c>
    </row>
    <row r="684" spans="1:12" x14ac:dyDescent="0.25">
      <c r="A684" s="13">
        <v>77</v>
      </c>
      <c r="B684" s="93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28">
        <v>258.83409999999998</v>
      </c>
      <c r="G684" s="13">
        <v>189</v>
      </c>
      <c r="H684" s="88">
        <v>433</v>
      </c>
      <c r="I684" s="13">
        <v>6288</v>
      </c>
      <c r="J684" s="13">
        <v>6451</v>
      </c>
      <c r="K684" s="13">
        <v>2037</v>
      </c>
      <c r="L684" s="15">
        <f t="shared" si="21"/>
        <v>115.25422415129438</v>
      </c>
    </row>
    <row r="685" spans="1:12" x14ac:dyDescent="0.25">
      <c r="A685" s="13">
        <v>78</v>
      </c>
      <c r="B685" s="93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28">
        <v>456.11840000000001</v>
      </c>
      <c r="G685" s="13">
        <v>379</v>
      </c>
      <c r="H685" s="88">
        <v>717</v>
      </c>
      <c r="I685" s="13">
        <v>951</v>
      </c>
      <c r="J685" s="13">
        <v>1254</v>
      </c>
      <c r="K685" s="13">
        <v>555</v>
      </c>
      <c r="L685" s="15">
        <f t="shared" si="21"/>
        <v>161.54306220095694</v>
      </c>
    </row>
    <row r="686" spans="1:12" x14ac:dyDescent="0.25">
      <c r="A686" s="13">
        <v>79</v>
      </c>
      <c r="B686" s="93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28">
        <v>219.5343</v>
      </c>
      <c r="G686" s="13">
        <v>165</v>
      </c>
      <c r="H686" s="88">
        <v>364</v>
      </c>
      <c r="I686" s="13">
        <v>10468</v>
      </c>
      <c r="J686" s="13">
        <v>10993</v>
      </c>
      <c r="K686" s="13">
        <v>2789</v>
      </c>
      <c r="L686" s="15">
        <f t="shared" si="21"/>
        <v>92.603020103702349</v>
      </c>
    </row>
    <row r="687" spans="1:12" x14ac:dyDescent="0.25">
      <c r="A687" s="13">
        <v>80</v>
      </c>
      <c r="B687" s="93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28">
        <v>167.31010000000001</v>
      </c>
      <c r="G687" s="13">
        <v>125</v>
      </c>
      <c r="H687" s="88">
        <v>245</v>
      </c>
      <c r="I687" s="13">
        <v>4032</v>
      </c>
      <c r="J687" s="13">
        <v>3977</v>
      </c>
      <c r="K687" s="13">
        <v>1185</v>
      </c>
      <c r="L687" s="15">
        <f t="shared" si="21"/>
        <v>108.75660045260247</v>
      </c>
    </row>
    <row r="688" spans="1:12" x14ac:dyDescent="0.25">
      <c r="A688" s="13">
        <v>81</v>
      </c>
      <c r="B688" s="93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28">
        <v>175.42259999999999</v>
      </c>
      <c r="G688" s="13">
        <v>121</v>
      </c>
      <c r="H688" s="88">
        <v>271</v>
      </c>
      <c r="I688" s="13">
        <v>7003</v>
      </c>
      <c r="J688" s="13">
        <v>6855</v>
      </c>
      <c r="K688" s="13">
        <v>1594</v>
      </c>
      <c r="L688" s="15">
        <f t="shared" si="21"/>
        <v>84.873814733770971</v>
      </c>
    </row>
    <row r="689" spans="1:12" x14ac:dyDescent="0.25">
      <c r="A689" s="13">
        <v>82</v>
      </c>
      <c r="B689" s="93" t="str">
        <f t="shared" si="20"/>
        <v>2015Opava</v>
      </c>
      <c r="C689" s="13">
        <v>2015</v>
      </c>
      <c r="D689" s="14" t="s">
        <v>88</v>
      </c>
      <c r="E689" s="14" t="s">
        <v>82</v>
      </c>
      <c r="F689" s="28">
        <v>287.49610000000001</v>
      </c>
      <c r="G689" s="13">
        <v>195</v>
      </c>
      <c r="H689" s="88">
        <v>488</v>
      </c>
      <c r="I689" s="13">
        <v>4524</v>
      </c>
      <c r="J689" s="13">
        <v>5090</v>
      </c>
      <c r="K689" s="13">
        <v>1377</v>
      </c>
      <c r="L689" s="15">
        <f t="shared" si="21"/>
        <v>98.74361493123773</v>
      </c>
    </row>
    <row r="690" spans="1:12" x14ac:dyDescent="0.25">
      <c r="A690" s="13">
        <v>83</v>
      </c>
      <c r="B690" s="93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28">
        <v>356.01280000000003</v>
      </c>
      <c r="G690" s="13">
        <v>237</v>
      </c>
      <c r="H690" s="88">
        <v>736</v>
      </c>
      <c r="I690" s="13">
        <v>16783</v>
      </c>
      <c r="J690" s="13">
        <v>19476</v>
      </c>
      <c r="K690" s="13">
        <v>5991</v>
      </c>
      <c r="L690" s="15">
        <f t="shared" si="21"/>
        <v>112.27741836105977</v>
      </c>
    </row>
    <row r="691" spans="1:12" x14ac:dyDescent="0.25">
      <c r="A691" s="13">
        <v>84</v>
      </c>
      <c r="B691" s="93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28">
        <v>248.3288</v>
      </c>
      <c r="G691" s="13">
        <v>177</v>
      </c>
      <c r="H691" s="88">
        <v>443</v>
      </c>
      <c r="I691" s="13">
        <v>3701</v>
      </c>
      <c r="J691" s="13">
        <v>3686</v>
      </c>
      <c r="K691" s="13">
        <v>783</v>
      </c>
      <c r="L691" s="15">
        <f t="shared" si="21"/>
        <v>77.535268583830714</v>
      </c>
    </row>
    <row r="692" spans="1:12" x14ac:dyDescent="0.25">
      <c r="A692" s="13">
        <v>85</v>
      </c>
      <c r="B692" s="93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28">
        <v>442.49380000000002</v>
      </c>
      <c r="G692" s="13">
        <v>371</v>
      </c>
      <c r="H692" s="88">
        <v>721</v>
      </c>
      <c r="I692" s="13">
        <v>3231</v>
      </c>
      <c r="J692" s="13">
        <v>3344</v>
      </c>
      <c r="K692" s="13">
        <v>1327</v>
      </c>
      <c r="L692" s="15">
        <f t="shared" si="21"/>
        <v>144.84300239234449</v>
      </c>
    </row>
    <row r="693" spans="1:12" x14ac:dyDescent="0.25">
      <c r="A693" s="13">
        <v>86</v>
      </c>
      <c r="B693" s="93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28">
        <v>281.06830000000002</v>
      </c>
      <c r="G693" s="13">
        <v>219</v>
      </c>
      <c r="H693" s="88">
        <v>412</v>
      </c>
      <c r="I693" s="13">
        <v>2743</v>
      </c>
      <c r="J693" s="13">
        <v>2803</v>
      </c>
      <c r="K693" s="13">
        <v>1219</v>
      </c>
      <c r="L693" s="15">
        <f t="shared" si="21"/>
        <v>158.73528362468784</v>
      </c>
    </row>
    <row r="694" spans="1:12" x14ac:dyDescent="0.25">
      <c r="A694" s="13">
        <v>1</v>
      </c>
      <c r="B694" s="93" t="str">
        <f t="shared" si="20"/>
        <v>2016Praha 1</v>
      </c>
      <c r="C694" s="13">
        <v>2016</v>
      </c>
      <c r="D694" s="14" t="s">
        <v>2</v>
      </c>
      <c r="E694" s="14" t="s">
        <v>3</v>
      </c>
      <c r="F694" s="28">
        <v>228.17240000000001</v>
      </c>
      <c r="G694" s="13">
        <v>111</v>
      </c>
      <c r="H694" s="88">
        <v>476</v>
      </c>
      <c r="I694" s="13">
        <v>16371</v>
      </c>
      <c r="J694" s="13">
        <v>20118</v>
      </c>
      <c r="K694" s="13">
        <v>7269</v>
      </c>
      <c r="L694" s="15">
        <f t="shared" si="21"/>
        <v>131.88115120787353</v>
      </c>
    </row>
    <row r="695" spans="1:12" x14ac:dyDescent="0.25">
      <c r="A695" s="13">
        <v>2</v>
      </c>
      <c r="B695" s="93" t="str">
        <f t="shared" si="20"/>
        <v>2016Praha 2</v>
      </c>
      <c r="C695" s="13">
        <v>2016</v>
      </c>
      <c r="D695" s="14" t="s">
        <v>4</v>
      </c>
      <c r="E695" s="14" t="s">
        <v>3</v>
      </c>
      <c r="F695" s="28">
        <v>382.23059999999998</v>
      </c>
      <c r="G695" s="13">
        <v>237.5</v>
      </c>
      <c r="H695" s="88">
        <v>817</v>
      </c>
      <c r="I695" s="13">
        <v>5762</v>
      </c>
      <c r="J695" s="13">
        <v>5903</v>
      </c>
      <c r="K695" s="13">
        <v>4361</v>
      </c>
      <c r="L695" s="15">
        <f t="shared" si="21"/>
        <v>269.65356598339827</v>
      </c>
    </row>
    <row r="696" spans="1:12" x14ac:dyDescent="0.25">
      <c r="A696" s="13">
        <v>3</v>
      </c>
      <c r="B696" s="93" t="str">
        <f t="shared" si="20"/>
        <v>2016Praha 3</v>
      </c>
      <c r="C696" s="13">
        <v>2016</v>
      </c>
      <c r="D696" s="14" t="s">
        <v>5</v>
      </c>
      <c r="E696" s="14" t="s">
        <v>3</v>
      </c>
      <c r="F696" s="28">
        <v>223.1165</v>
      </c>
      <c r="G696" s="13">
        <v>132</v>
      </c>
      <c r="H696" s="88">
        <v>412</v>
      </c>
      <c r="I696" s="13">
        <v>4489</v>
      </c>
      <c r="J696" s="13">
        <v>4554</v>
      </c>
      <c r="K696" s="13">
        <v>1874</v>
      </c>
      <c r="L696" s="15">
        <f t="shared" si="21"/>
        <v>150.1998243302591</v>
      </c>
    </row>
    <row r="697" spans="1:12" x14ac:dyDescent="0.25">
      <c r="A697" s="13">
        <v>4</v>
      </c>
      <c r="B697" s="93" t="str">
        <f t="shared" si="20"/>
        <v>2016Praha 4</v>
      </c>
      <c r="C697" s="13">
        <v>2016</v>
      </c>
      <c r="D697" s="14" t="s">
        <v>6</v>
      </c>
      <c r="E697" s="14" t="s">
        <v>3</v>
      </c>
      <c r="F697" s="28">
        <v>283.34539999999998</v>
      </c>
      <c r="G697" s="13">
        <v>166</v>
      </c>
      <c r="H697" s="88">
        <v>519</v>
      </c>
      <c r="I697" s="13">
        <v>9793</v>
      </c>
      <c r="J697" s="13">
        <v>10425</v>
      </c>
      <c r="K697" s="13">
        <v>4401</v>
      </c>
      <c r="L697" s="15">
        <f t="shared" si="21"/>
        <v>154.08776978417265</v>
      </c>
    </row>
    <row r="698" spans="1:12" x14ac:dyDescent="0.25">
      <c r="A698" s="13">
        <v>5</v>
      </c>
      <c r="B698" s="93" t="str">
        <f t="shared" si="20"/>
        <v>2016Praha 5</v>
      </c>
      <c r="C698" s="13">
        <v>2016</v>
      </c>
      <c r="D698" s="14" t="s">
        <v>7</v>
      </c>
      <c r="E698" s="14" t="s">
        <v>3</v>
      </c>
      <c r="F698" s="28">
        <v>260.14949999999999</v>
      </c>
      <c r="G698" s="13">
        <v>138</v>
      </c>
      <c r="H698" s="88">
        <v>525</v>
      </c>
      <c r="I698" s="13">
        <v>7104</v>
      </c>
      <c r="J698" s="13">
        <v>7576</v>
      </c>
      <c r="K698" s="13">
        <v>2831</v>
      </c>
      <c r="L698" s="15">
        <f t="shared" si="21"/>
        <v>136.39321541710666</v>
      </c>
    </row>
    <row r="699" spans="1:12" x14ac:dyDescent="0.25">
      <c r="A699" s="13">
        <v>6</v>
      </c>
      <c r="B699" s="93" t="str">
        <f t="shared" si="20"/>
        <v>2016Praha 6</v>
      </c>
      <c r="C699" s="13">
        <v>2016</v>
      </c>
      <c r="D699" s="14" t="s">
        <v>8</v>
      </c>
      <c r="E699" s="14" t="s">
        <v>3</v>
      </c>
      <c r="F699" s="28">
        <v>396.9923</v>
      </c>
      <c r="G699" s="13">
        <v>230.5</v>
      </c>
      <c r="H699" s="88">
        <v>718</v>
      </c>
      <c r="I699" s="13">
        <v>5301</v>
      </c>
      <c r="J699" s="13">
        <v>5603</v>
      </c>
      <c r="K699" s="13">
        <v>2863</v>
      </c>
      <c r="L699" s="15">
        <f t="shared" si="21"/>
        <v>186.50633589148671</v>
      </c>
    </row>
    <row r="700" spans="1:12" x14ac:dyDescent="0.25">
      <c r="A700" s="13">
        <v>7</v>
      </c>
      <c r="B700" s="93" t="str">
        <f t="shared" si="20"/>
        <v>2016Praha 7</v>
      </c>
      <c r="C700" s="13">
        <v>2016</v>
      </c>
      <c r="D700" s="14" t="s">
        <v>9</v>
      </c>
      <c r="E700" s="14" t="s">
        <v>3</v>
      </c>
      <c r="F700" s="28">
        <v>698.42250000000001</v>
      </c>
      <c r="G700" s="13">
        <v>545</v>
      </c>
      <c r="H700" s="88">
        <v>1489</v>
      </c>
      <c r="I700" s="13">
        <v>2771</v>
      </c>
      <c r="J700" s="13">
        <v>3546</v>
      </c>
      <c r="K700" s="13">
        <v>2200</v>
      </c>
      <c r="L700" s="15">
        <f t="shared" si="21"/>
        <v>226.45234066553863</v>
      </c>
    </row>
    <row r="701" spans="1:12" x14ac:dyDescent="0.25">
      <c r="A701" s="13">
        <v>8</v>
      </c>
      <c r="B701" s="93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28">
        <v>439.9819</v>
      </c>
      <c r="G701" s="13">
        <v>322</v>
      </c>
      <c r="H701" s="88">
        <v>900</v>
      </c>
      <c r="I701" s="13">
        <v>5450</v>
      </c>
      <c r="J701" s="13">
        <v>6081</v>
      </c>
      <c r="K701" s="13">
        <v>4042</v>
      </c>
      <c r="L701" s="15">
        <f t="shared" si="21"/>
        <v>242.61305706298305</v>
      </c>
    </row>
    <row r="702" spans="1:12" x14ac:dyDescent="0.25">
      <c r="A702" s="13">
        <v>9</v>
      </c>
      <c r="B702" s="93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28">
        <v>543.41</v>
      </c>
      <c r="G702" s="13">
        <v>311</v>
      </c>
      <c r="H702" s="88">
        <v>1341</v>
      </c>
      <c r="I702" s="13">
        <v>5976</v>
      </c>
      <c r="J702" s="13">
        <v>6357</v>
      </c>
      <c r="K702" s="13">
        <v>3396</v>
      </c>
      <c r="L702" s="15">
        <f t="shared" si="21"/>
        <v>194.98820198206701</v>
      </c>
    </row>
    <row r="703" spans="1:12" x14ac:dyDescent="0.25">
      <c r="A703" s="13">
        <v>10</v>
      </c>
      <c r="B703" s="93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28">
        <v>300.42450000000002</v>
      </c>
      <c r="G703" s="13">
        <v>208.5</v>
      </c>
      <c r="H703" s="88">
        <v>561</v>
      </c>
      <c r="I703" s="13">
        <v>6464</v>
      </c>
      <c r="J703" s="13">
        <v>7304</v>
      </c>
      <c r="K703" s="13">
        <v>2749</v>
      </c>
      <c r="L703" s="15">
        <f t="shared" si="21"/>
        <v>137.37472617743703</v>
      </c>
    </row>
    <row r="704" spans="1:12" x14ac:dyDescent="0.25">
      <c r="A704" s="13">
        <v>11</v>
      </c>
      <c r="B704" s="93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28">
        <v>231.8759</v>
      </c>
      <c r="G704" s="13">
        <v>160</v>
      </c>
      <c r="H704" s="88">
        <v>390</v>
      </c>
      <c r="I704" s="13">
        <v>2227</v>
      </c>
      <c r="J704" s="13">
        <v>2338</v>
      </c>
      <c r="K704" s="13">
        <v>512</v>
      </c>
      <c r="L704" s="15">
        <f t="shared" si="21"/>
        <v>79.931565440547473</v>
      </c>
    </row>
    <row r="705" spans="1:12" x14ac:dyDescent="0.25">
      <c r="A705" s="13">
        <v>12</v>
      </c>
      <c r="B705" s="93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28">
        <v>167.27440000000001</v>
      </c>
      <c r="G705" s="13">
        <v>115</v>
      </c>
      <c r="H705" s="88">
        <v>247</v>
      </c>
      <c r="I705" s="13">
        <v>2284</v>
      </c>
      <c r="J705" s="13">
        <v>2217</v>
      </c>
      <c r="K705" s="13">
        <v>877</v>
      </c>
      <c r="L705" s="15">
        <f t="shared" si="21"/>
        <v>144.38655841226884</v>
      </c>
    </row>
    <row r="706" spans="1:12" x14ac:dyDescent="0.25">
      <c r="A706" s="13">
        <v>13</v>
      </c>
      <c r="B706" s="93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28">
        <v>176.57939999999999</v>
      </c>
      <c r="G706" s="13">
        <v>135</v>
      </c>
      <c r="H706" s="88">
        <v>277</v>
      </c>
      <c r="I706" s="13">
        <v>5402</v>
      </c>
      <c r="J706" s="13">
        <v>5484</v>
      </c>
      <c r="K706" s="13">
        <v>1508</v>
      </c>
      <c r="L706" s="15">
        <f t="shared" si="21"/>
        <v>100.36834427425237</v>
      </c>
    </row>
    <row r="707" spans="1:12" x14ac:dyDescent="0.25">
      <c r="A707" s="13">
        <v>14</v>
      </c>
      <c r="B707" s="93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28">
        <v>216.239</v>
      </c>
      <c r="G707" s="13">
        <v>155</v>
      </c>
      <c r="H707" s="88">
        <v>377</v>
      </c>
      <c r="I707" s="13">
        <v>3078</v>
      </c>
      <c r="J707" s="13">
        <v>3237</v>
      </c>
      <c r="K707" s="13">
        <v>984</v>
      </c>
      <c r="L707" s="15">
        <f t="shared" si="21"/>
        <v>110.95458758109362</v>
      </c>
    </row>
    <row r="708" spans="1:12" x14ac:dyDescent="0.25">
      <c r="A708" s="13">
        <v>15</v>
      </c>
      <c r="B708" s="93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28">
        <v>154.52860000000001</v>
      </c>
      <c r="G708" s="13">
        <v>118</v>
      </c>
      <c r="H708" s="88">
        <v>239</v>
      </c>
      <c r="I708" s="13">
        <v>1678</v>
      </c>
      <c r="J708" s="13">
        <v>1749</v>
      </c>
      <c r="K708" s="13">
        <v>245</v>
      </c>
      <c r="L708" s="15">
        <f t="shared" si="21"/>
        <v>51.129216695254428</v>
      </c>
    </row>
    <row r="709" spans="1:12" x14ac:dyDescent="0.25">
      <c r="A709" s="13">
        <v>16</v>
      </c>
      <c r="B709" s="93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28">
        <v>232.75399999999999</v>
      </c>
      <c r="G709" s="13">
        <v>163</v>
      </c>
      <c r="H709" s="88">
        <v>389</v>
      </c>
      <c r="I709" s="13">
        <v>2898</v>
      </c>
      <c r="J709" s="13">
        <v>2891</v>
      </c>
      <c r="K709" s="13">
        <v>1061</v>
      </c>
      <c r="L709" s="15">
        <f t="shared" si="21"/>
        <v>133.95537876167418</v>
      </c>
    </row>
    <row r="710" spans="1:12" x14ac:dyDescent="0.25">
      <c r="A710" s="13">
        <v>17</v>
      </c>
      <c r="B710" s="93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28">
        <v>141.72810000000001</v>
      </c>
      <c r="G710" s="13">
        <v>113</v>
      </c>
      <c r="H710" s="88">
        <v>213</v>
      </c>
      <c r="I710" s="13">
        <v>3141</v>
      </c>
      <c r="J710" s="13">
        <v>3149</v>
      </c>
      <c r="K710" s="13">
        <v>536</v>
      </c>
      <c r="L710" s="15">
        <f t="shared" si="21"/>
        <v>62.127659574468083</v>
      </c>
    </row>
    <row r="711" spans="1:12" x14ac:dyDescent="0.25">
      <c r="A711" s="13">
        <v>18</v>
      </c>
      <c r="B711" s="93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28">
        <v>182.73009999999999</v>
      </c>
      <c r="G711" s="13">
        <v>150</v>
      </c>
      <c r="H711" s="88">
        <v>271.5</v>
      </c>
      <c r="I711" s="13">
        <v>2519</v>
      </c>
      <c r="J711" s="13">
        <v>2573</v>
      </c>
      <c r="K711" s="13">
        <v>548</v>
      </c>
      <c r="L711" s="15">
        <f t="shared" ref="L711:L774" si="23">K711/J711*365</f>
        <v>77.738048970073848</v>
      </c>
    </row>
    <row r="712" spans="1:12" x14ac:dyDescent="0.25">
      <c r="A712" s="13">
        <v>19</v>
      </c>
      <c r="B712" s="93" t="str">
        <f t="shared" si="22"/>
        <v>2016Praha-Východ</v>
      </c>
      <c r="C712" s="13">
        <v>2016</v>
      </c>
      <c r="D712" s="14" t="s">
        <v>133</v>
      </c>
      <c r="E712" s="14" t="s">
        <v>14</v>
      </c>
      <c r="F712" s="28">
        <v>216.83609999999999</v>
      </c>
      <c r="G712" s="13">
        <v>124</v>
      </c>
      <c r="H712" s="88">
        <v>441</v>
      </c>
      <c r="I712" s="13">
        <v>4799</v>
      </c>
      <c r="J712" s="13">
        <v>4862</v>
      </c>
      <c r="K712" s="13">
        <v>1201</v>
      </c>
      <c r="L712" s="15">
        <f t="shared" si="23"/>
        <v>90.161456190867952</v>
      </c>
    </row>
    <row r="713" spans="1:12" x14ac:dyDescent="0.25">
      <c r="A713" s="13">
        <v>20</v>
      </c>
      <c r="B713" s="93" t="str">
        <f t="shared" si="22"/>
        <v>2016Praha-Západ</v>
      </c>
      <c r="C713" s="13">
        <v>2016</v>
      </c>
      <c r="D713" s="14" t="s">
        <v>134</v>
      </c>
      <c r="E713" s="14" t="s">
        <v>14</v>
      </c>
      <c r="F713" s="28">
        <v>263.92759999999998</v>
      </c>
      <c r="G713" s="13">
        <v>153</v>
      </c>
      <c r="H713" s="88">
        <v>503</v>
      </c>
      <c r="I713" s="13">
        <v>3836</v>
      </c>
      <c r="J713" s="13">
        <v>4051</v>
      </c>
      <c r="K713" s="13">
        <v>979</v>
      </c>
      <c r="L713" s="15">
        <f t="shared" si="23"/>
        <v>88.209084176746487</v>
      </c>
    </row>
    <row r="714" spans="1:12" x14ac:dyDescent="0.25">
      <c r="A714" s="13">
        <v>21</v>
      </c>
      <c r="B714" s="93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28">
        <v>174.82929999999999</v>
      </c>
      <c r="G714" s="13">
        <v>126</v>
      </c>
      <c r="H714" s="88">
        <v>249.5</v>
      </c>
      <c r="I714" s="13">
        <v>2637</v>
      </c>
      <c r="J714" s="13">
        <v>2694</v>
      </c>
      <c r="K714" s="13">
        <v>431</v>
      </c>
      <c r="L714" s="15">
        <f t="shared" si="23"/>
        <v>58.394580549368968</v>
      </c>
    </row>
    <row r="715" spans="1:12" x14ac:dyDescent="0.25">
      <c r="A715" s="13">
        <v>22</v>
      </c>
      <c r="B715" s="93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28">
        <v>245.3468</v>
      </c>
      <c r="G715" s="13">
        <v>170</v>
      </c>
      <c r="H715" s="88">
        <v>351</v>
      </c>
      <c r="I715" s="13">
        <v>1504</v>
      </c>
      <c r="J715" s="13">
        <v>1541</v>
      </c>
      <c r="K715" s="13">
        <v>243</v>
      </c>
      <c r="L715" s="15">
        <f t="shared" si="23"/>
        <v>57.556781310837117</v>
      </c>
    </row>
    <row r="716" spans="1:12" x14ac:dyDescent="0.25">
      <c r="A716" s="13">
        <v>23</v>
      </c>
      <c r="B716" s="93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28">
        <v>150.6268</v>
      </c>
      <c r="G716" s="13">
        <v>113</v>
      </c>
      <c r="H716" s="88">
        <v>227</v>
      </c>
      <c r="I716" s="13">
        <v>6361</v>
      </c>
      <c r="J716" s="13">
        <v>6033</v>
      </c>
      <c r="K716" s="13">
        <v>1506</v>
      </c>
      <c r="L716" s="15">
        <f t="shared" si="23"/>
        <v>91.11387369467927</v>
      </c>
    </row>
    <row r="717" spans="1:12" x14ac:dyDescent="0.25">
      <c r="A717" s="13">
        <v>24</v>
      </c>
      <c r="B717" s="93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28">
        <v>200.75550000000001</v>
      </c>
      <c r="G717" s="13">
        <v>176</v>
      </c>
      <c r="H717" s="88">
        <v>277</v>
      </c>
      <c r="I717" s="13">
        <v>1426</v>
      </c>
      <c r="J717" s="13">
        <v>1542</v>
      </c>
      <c r="K717" s="13">
        <v>278</v>
      </c>
      <c r="L717" s="15">
        <f t="shared" si="23"/>
        <v>65.804150453955899</v>
      </c>
    </row>
    <row r="718" spans="1:12" x14ac:dyDescent="0.25">
      <c r="A718" s="13">
        <v>25</v>
      </c>
      <c r="B718" s="93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28">
        <v>289.30849999999998</v>
      </c>
      <c r="G718" s="13">
        <v>233</v>
      </c>
      <c r="H718" s="88">
        <v>492</v>
      </c>
      <c r="I718" s="13">
        <v>1669</v>
      </c>
      <c r="J718" s="13">
        <v>1712</v>
      </c>
      <c r="K718" s="13">
        <v>391</v>
      </c>
      <c r="L718" s="15">
        <f t="shared" si="23"/>
        <v>83.361565420560751</v>
      </c>
    </row>
    <row r="719" spans="1:12" x14ac:dyDescent="0.25">
      <c r="A719" s="13">
        <v>26</v>
      </c>
      <c r="B719" s="93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28">
        <v>191.30600000000001</v>
      </c>
      <c r="G719" s="13">
        <v>133</v>
      </c>
      <c r="H719" s="88">
        <v>323</v>
      </c>
      <c r="I719" s="13">
        <v>911</v>
      </c>
      <c r="J719" s="13">
        <v>938</v>
      </c>
      <c r="K719" s="13">
        <v>206</v>
      </c>
      <c r="L719" s="15">
        <f t="shared" si="23"/>
        <v>80.159914712153522</v>
      </c>
    </row>
    <row r="720" spans="1:12" x14ac:dyDescent="0.25">
      <c r="A720" s="13">
        <v>27</v>
      </c>
      <c r="B720" s="93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28">
        <v>213.7953</v>
      </c>
      <c r="G720" s="13">
        <v>163</v>
      </c>
      <c r="H720" s="88">
        <v>345</v>
      </c>
      <c r="I720" s="13">
        <v>1803</v>
      </c>
      <c r="J720" s="13">
        <v>1843</v>
      </c>
      <c r="K720" s="13">
        <v>394</v>
      </c>
      <c r="L720" s="15">
        <f t="shared" si="23"/>
        <v>78.030385241454155</v>
      </c>
    </row>
    <row r="721" spans="1:12" x14ac:dyDescent="0.25">
      <c r="A721" s="13">
        <v>28</v>
      </c>
      <c r="B721" s="93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28">
        <v>207.1292</v>
      </c>
      <c r="G721" s="13">
        <v>159</v>
      </c>
      <c r="H721" s="88">
        <v>312</v>
      </c>
      <c r="I721" s="13">
        <v>1139</v>
      </c>
      <c r="J721" s="13">
        <v>1048</v>
      </c>
      <c r="K721" s="13">
        <v>324</v>
      </c>
      <c r="L721" s="15">
        <f t="shared" si="23"/>
        <v>112.84351145038168</v>
      </c>
    </row>
    <row r="722" spans="1:12" x14ac:dyDescent="0.25">
      <c r="A722" s="13">
        <v>29</v>
      </c>
      <c r="B722" s="93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28">
        <v>191.19049999999999</v>
      </c>
      <c r="G722" s="13">
        <v>148</v>
      </c>
      <c r="H722" s="88">
        <v>311</v>
      </c>
      <c r="I722" s="13">
        <v>1308</v>
      </c>
      <c r="J722" s="13">
        <v>1331</v>
      </c>
      <c r="K722" s="13">
        <v>267</v>
      </c>
      <c r="L722" s="15">
        <f t="shared" si="23"/>
        <v>73.219383921863269</v>
      </c>
    </row>
    <row r="723" spans="1:12" x14ac:dyDescent="0.25">
      <c r="A723" s="13">
        <v>30</v>
      </c>
      <c r="B723" s="93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28">
        <v>206.7927</v>
      </c>
      <c r="G723" s="13">
        <v>161</v>
      </c>
      <c r="H723" s="88">
        <v>318</v>
      </c>
      <c r="I723" s="13">
        <v>2532</v>
      </c>
      <c r="J723" s="13">
        <v>2491</v>
      </c>
      <c r="K723" s="13">
        <v>519</v>
      </c>
      <c r="L723" s="15">
        <f t="shared" si="23"/>
        <v>76.047771979124846</v>
      </c>
    </row>
    <row r="724" spans="1:12" x14ac:dyDescent="0.25">
      <c r="A724" s="13">
        <v>31</v>
      </c>
      <c r="B724" s="93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28">
        <v>154.37549999999999</v>
      </c>
      <c r="G724" s="13">
        <v>109</v>
      </c>
      <c r="H724" s="88">
        <v>236</v>
      </c>
      <c r="I724" s="13">
        <v>1698</v>
      </c>
      <c r="J724" s="13">
        <v>1635</v>
      </c>
      <c r="K724" s="13">
        <v>413</v>
      </c>
      <c r="L724" s="15">
        <f t="shared" si="23"/>
        <v>92.198776758409778</v>
      </c>
    </row>
    <row r="725" spans="1:12" x14ac:dyDescent="0.25">
      <c r="A725" s="13">
        <v>32</v>
      </c>
      <c r="B725" s="93" t="str">
        <f t="shared" si="22"/>
        <v>2016Cheb</v>
      </c>
      <c r="C725" s="13">
        <v>2016</v>
      </c>
      <c r="D725" s="14" t="s">
        <v>35</v>
      </c>
      <c r="E725" s="14" t="s">
        <v>34</v>
      </c>
      <c r="F725" s="28">
        <v>266.1345</v>
      </c>
      <c r="G725" s="13">
        <v>163</v>
      </c>
      <c r="H725" s="88">
        <v>558</v>
      </c>
      <c r="I725" s="13">
        <v>3001</v>
      </c>
      <c r="J725" s="13">
        <v>3149</v>
      </c>
      <c r="K725" s="13">
        <v>1173</v>
      </c>
      <c r="L725" s="15">
        <f t="shared" si="23"/>
        <v>135.9622102254684</v>
      </c>
    </row>
    <row r="726" spans="1:12" x14ac:dyDescent="0.25">
      <c r="A726" s="13">
        <v>33</v>
      </c>
      <c r="B726" s="93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28">
        <v>188.05709999999999</v>
      </c>
      <c r="G726" s="13">
        <v>131</v>
      </c>
      <c r="H726" s="88">
        <v>287</v>
      </c>
      <c r="I726" s="13">
        <v>3825</v>
      </c>
      <c r="J726" s="13">
        <v>3962</v>
      </c>
      <c r="K726" s="13">
        <v>790</v>
      </c>
      <c r="L726" s="15">
        <f t="shared" si="23"/>
        <v>72.778899545683998</v>
      </c>
    </row>
    <row r="727" spans="1:12" x14ac:dyDescent="0.25">
      <c r="A727" s="13">
        <v>34</v>
      </c>
      <c r="B727" s="93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28">
        <v>264.47030000000001</v>
      </c>
      <c r="G727" s="13">
        <v>124.5</v>
      </c>
      <c r="H727" s="88">
        <v>330</v>
      </c>
      <c r="I727" s="13">
        <v>1766</v>
      </c>
      <c r="J727" s="13">
        <v>1817</v>
      </c>
      <c r="K727" s="13">
        <v>472</v>
      </c>
      <c r="L727" s="15">
        <f t="shared" si="23"/>
        <v>94.815630159603728</v>
      </c>
    </row>
    <row r="728" spans="1:12" x14ac:dyDescent="0.25">
      <c r="A728" s="13">
        <v>35</v>
      </c>
      <c r="B728" s="93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28">
        <v>181.67320000000001</v>
      </c>
      <c r="G728" s="13">
        <v>138.5</v>
      </c>
      <c r="H728" s="88">
        <v>297.5</v>
      </c>
      <c r="I728" s="13">
        <v>1708</v>
      </c>
      <c r="J728" s="13">
        <v>1803</v>
      </c>
      <c r="K728" s="13">
        <v>348</v>
      </c>
      <c r="L728" s="15">
        <f t="shared" si="23"/>
        <v>70.449251247920131</v>
      </c>
    </row>
    <row r="729" spans="1:12" x14ac:dyDescent="0.25">
      <c r="A729" s="13">
        <v>36</v>
      </c>
      <c r="B729" s="93" t="str">
        <f t="shared" si="22"/>
        <v>2016Plzeň-Město</v>
      </c>
      <c r="C729" s="13">
        <v>2016</v>
      </c>
      <c r="D729" s="14" t="s">
        <v>135</v>
      </c>
      <c r="E729" s="14" t="s">
        <v>34</v>
      </c>
      <c r="F729" s="28">
        <v>240.46899999999999</v>
      </c>
      <c r="G729" s="13">
        <v>185</v>
      </c>
      <c r="H729" s="88">
        <v>384</v>
      </c>
      <c r="I729" s="13">
        <v>8143</v>
      </c>
      <c r="J729" s="13">
        <v>8296</v>
      </c>
      <c r="K729" s="13">
        <v>3307</v>
      </c>
      <c r="L729" s="15">
        <f t="shared" si="23"/>
        <v>145.49843297974928</v>
      </c>
    </row>
    <row r="730" spans="1:12" x14ac:dyDescent="0.25">
      <c r="A730" s="13">
        <v>37</v>
      </c>
      <c r="B730" s="93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28">
        <v>189.03829999999999</v>
      </c>
      <c r="G730" s="13">
        <v>129</v>
      </c>
      <c r="H730" s="88">
        <v>330</v>
      </c>
      <c r="I730" s="13">
        <v>2632</v>
      </c>
      <c r="J730" s="13">
        <v>2812</v>
      </c>
      <c r="K730" s="13">
        <v>839</v>
      </c>
      <c r="L730" s="15">
        <f t="shared" si="23"/>
        <v>108.9029160739687</v>
      </c>
    </row>
    <row r="731" spans="1:12" x14ac:dyDescent="0.25">
      <c r="A731" s="13">
        <v>38</v>
      </c>
      <c r="B731" s="93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28">
        <v>171.58080000000001</v>
      </c>
      <c r="G731" s="13">
        <v>127</v>
      </c>
      <c r="H731" s="88">
        <v>237</v>
      </c>
      <c r="I731" s="13">
        <v>1376</v>
      </c>
      <c r="J731" s="13">
        <v>1360</v>
      </c>
      <c r="K731" s="13">
        <v>379</v>
      </c>
      <c r="L731" s="15">
        <f t="shared" si="23"/>
        <v>101.71691176470588</v>
      </c>
    </row>
    <row r="732" spans="1:12" x14ac:dyDescent="0.25">
      <c r="A732" s="13">
        <v>39</v>
      </c>
      <c r="B732" s="93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28">
        <v>174.2621</v>
      </c>
      <c r="G732" s="13">
        <v>131</v>
      </c>
      <c r="H732" s="88">
        <v>252</v>
      </c>
      <c r="I732" s="13">
        <v>3867</v>
      </c>
      <c r="J732" s="13">
        <v>3923</v>
      </c>
      <c r="K732" s="13">
        <v>819</v>
      </c>
      <c r="L732" s="15">
        <f t="shared" si="23"/>
        <v>76.200611776701507</v>
      </c>
    </row>
    <row r="733" spans="1:12" x14ac:dyDescent="0.25">
      <c r="A733" s="13">
        <v>40</v>
      </c>
      <c r="B733" s="93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28">
        <v>280.1576</v>
      </c>
      <c r="G733" s="13">
        <v>196</v>
      </c>
      <c r="H733" s="88">
        <v>486.5</v>
      </c>
      <c r="I733" s="13">
        <v>1819</v>
      </c>
      <c r="J733" s="13">
        <v>1888</v>
      </c>
      <c r="K733" s="13">
        <v>641</v>
      </c>
      <c r="L733" s="15">
        <f t="shared" si="23"/>
        <v>123.92213983050848</v>
      </c>
    </row>
    <row r="734" spans="1:12" x14ac:dyDescent="0.25">
      <c r="A734" s="13">
        <v>41</v>
      </c>
      <c r="B734" s="93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28">
        <v>296.84460000000001</v>
      </c>
      <c r="G734" s="13">
        <v>208</v>
      </c>
      <c r="H734" s="88">
        <v>564</v>
      </c>
      <c r="I734" s="13">
        <v>3764</v>
      </c>
      <c r="J734" s="13">
        <v>4108</v>
      </c>
      <c r="K734" s="13">
        <v>1524</v>
      </c>
      <c r="L734" s="15">
        <f t="shared" si="23"/>
        <v>135.40895813047712</v>
      </c>
    </row>
    <row r="735" spans="1:12" x14ac:dyDescent="0.25">
      <c r="A735" s="13">
        <v>42</v>
      </c>
      <c r="B735" s="93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28">
        <v>444.774</v>
      </c>
      <c r="G735" s="13">
        <v>316</v>
      </c>
      <c r="H735" s="88">
        <v>904</v>
      </c>
      <c r="I735" s="13">
        <v>4371</v>
      </c>
      <c r="J735" s="13">
        <v>5617</v>
      </c>
      <c r="K735" s="13">
        <v>2077</v>
      </c>
      <c r="L735" s="15">
        <f t="shared" si="23"/>
        <v>134.96617411429588</v>
      </c>
    </row>
    <row r="736" spans="1:12" x14ac:dyDescent="0.25">
      <c r="A736" s="13">
        <v>43</v>
      </c>
      <c r="B736" s="93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28">
        <v>924.26520000000005</v>
      </c>
      <c r="G736" s="13">
        <v>882</v>
      </c>
      <c r="H736" s="88">
        <v>1544</v>
      </c>
      <c r="I736" s="13">
        <v>5283</v>
      </c>
      <c r="J736" s="13">
        <v>8005</v>
      </c>
      <c r="K736" s="13">
        <v>8745</v>
      </c>
      <c r="L736" s="15">
        <f t="shared" si="23"/>
        <v>398.74141161773889</v>
      </c>
    </row>
    <row r="737" spans="1:12" x14ac:dyDescent="0.25">
      <c r="A737" s="13">
        <v>44</v>
      </c>
      <c r="B737" s="93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28">
        <v>361.07589999999999</v>
      </c>
      <c r="G737" s="13">
        <v>263</v>
      </c>
      <c r="H737" s="88">
        <v>624</v>
      </c>
      <c r="I737" s="13">
        <v>2670</v>
      </c>
      <c r="J737" s="13">
        <v>2912</v>
      </c>
      <c r="K737" s="13">
        <v>1206</v>
      </c>
      <c r="L737" s="15">
        <f t="shared" si="23"/>
        <v>151.16414835164835</v>
      </c>
    </row>
    <row r="738" spans="1:12" x14ac:dyDescent="0.25">
      <c r="A738" s="13">
        <v>45</v>
      </c>
      <c r="B738" s="93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28">
        <v>378.74869999999999</v>
      </c>
      <c r="G738" s="13">
        <v>238</v>
      </c>
      <c r="H738" s="88">
        <v>793</v>
      </c>
      <c r="I738" s="13">
        <v>5723</v>
      </c>
      <c r="J738" s="13">
        <v>6611</v>
      </c>
      <c r="K738" s="13">
        <v>2814</v>
      </c>
      <c r="L738" s="15">
        <f t="shared" si="23"/>
        <v>155.36378762668281</v>
      </c>
    </row>
    <row r="739" spans="1:12" x14ac:dyDescent="0.25">
      <c r="A739" s="13">
        <v>46</v>
      </c>
      <c r="B739" s="93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28">
        <v>390.47410000000002</v>
      </c>
      <c r="G739" s="13">
        <v>322</v>
      </c>
      <c r="H739" s="88">
        <v>621.5</v>
      </c>
      <c r="I739" s="13">
        <v>3612</v>
      </c>
      <c r="J739" s="13">
        <v>4078</v>
      </c>
      <c r="K739" s="13">
        <v>1854</v>
      </c>
      <c r="L739" s="15">
        <f t="shared" si="23"/>
        <v>165.9416380578715</v>
      </c>
    </row>
    <row r="740" spans="1:12" x14ac:dyDescent="0.25">
      <c r="A740" s="13">
        <v>47</v>
      </c>
      <c r="B740" s="93" t="str">
        <f t="shared" si="22"/>
        <v>2016Louny</v>
      </c>
      <c r="C740" s="13">
        <v>2016</v>
      </c>
      <c r="D740" s="14" t="s">
        <v>50</v>
      </c>
      <c r="E740" s="14" t="s">
        <v>44</v>
      </c>
      <c r="F740" s="28">
        <v>487.62759999999997</v>
      </c>
      <c r="G740" s="13">
        <v>410</v>
      </c>
      <c r="H740" s="88">
        <v>775</v>
      </c>
      <c r="I740" s="13">
        <v>2840</v>
      </c>
      <c r="J740" s="13">
        <v>3369</v>
      </c>
      <c r="K740" s="13">
        <v>1895</v>
      </c>
      <c r="L740" s="15">
        <f t="shared" si="23"/>
        <v>205.30572870287918</v>
      </c>
    </row>
    <row r="741" spans="1:12" x14ac:dyDescent="0.25">
      <c r="A741" s="13">
        <v>48</v>
      </c>
      <c r="B741" s="93" t="str">
        <f t="shared" si="22"/>
        <v>2016Most</v>
      </c>
      <c r="C741" s="13">
        <v>2016</v>
      </c>
      <c r="D741" s="14" t="s">
        <v>51</v>
      </c>
      <c r="E741" s="14" t="s">
        <v>44</v>
      </c>
      <c r="F741" s="28">
        <v>324.3895</v>
      </c>
      <c r="G741" s="13">
        <v>208</v>
      </c>
      <c r="H741" s="88">
        <v>638</v>
      </c>
      <c r="I741" s="13">
        <v>4311</v>
      </c>
      <c r="J741" s="13">
        <v>4753</v>
      </c>
      <c r="K741" s="13">
        <v>1848</v>
      </c>
      <c r="L741" s="15">
        <f t="shared" si="23"/>
        <v>141.91458026509574</v>
      </c>
    </row>
    <row r="742" spans="1:12" x14ac:dyDescent="0.25">
      <c r="A742" s="13">
        <v>49</v>
      </c>
      <c r="B742" s="93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28">
        <v>326.40780000000001</v>
      </c>
      <c r="G742" s="13">
        <v>202</v>
      </c>
      <c r="H742" s="88">
        <v>708</v>
      </c>
      <c r="I742" s="13">
        <v>5412</v>
      </c>
      <c r="J742" s="13">
        <v>5627</v>
      </c>
      <c r="K742" s="13">
        <v>1784</v>
      </c>
      <c r="L742" s="15">
        <f t="shared" si="23"/>
        <v>115.7206326639417</v>
      </c>
    </row>
    <row r="743" spans="1:12" x14ac:dyDescent="0.25">
      <c r="A743" s="13">
        <v>50</v>
      </c>
      <c r="B743" s="93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28">
        <v>689.27</v>
      </c>
      <c r="G743" s="13">
        <v>608</v>
      </c>
      <c r="H743" s="88">
        <v>1179</v>
      </c>
      <c r="I743" s="13">
        <v>8259</v>
      </c>
      <c r="J743" s="13">
        <v>10448</v>
      </c>
      <c r="K743" s="13">
        <v>6858</v>
      </c>
      <c r="L743" s="15">
        <f t="shared" si="23"/>
        <v>239.58365237366002</v>
      </c>
    </row>
    <row r="744" spans="1:12" x14ac:dyDescent="0.25">
      <c r="A744" s="13">
        <v>51</v>
      </c>
      <c r="B744" s="93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28">
        <v>227.44489999999999</v>
      </c>
      <c r="G744" s="13">
        <v>159</v>
      </c>
      <c r="H744" s="88">
        <v>421</v>
      </c>
      <c r="I744" s="13">
        <v>1930</v>
      </c>
      <c r="J744" s="13">
        <v>2077</v>
      </c>
      <c r="K744" s="13">
        <v>614</v>
      </c>
      <c r="L744" s="15">
        <f t="shared" si="23"/>
        <v>107.90081848820415</v>
      </c>
    </row>
    <row r="745" spans="1:12" x14ac:dyDescent="0.25">
      <c r="A745" s="13">
        <v>52</v>
      </c>
      <c r="B745" s="93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28">
        <v>264.01100000000002</v>
      </c>
      <c r="G745" s="13">
        <v>169</v>
      </c>
      <c r="H745" s="88">
        <v>382</v>
      </c>
      <c r="I745" s="13">
        <v>4174</v>
      </c>
      <c r="J745" s="13">
        <v>4330</v>
      </c>
      <c r="K745" s="13">
        <v>1375</v>
      </c>
      <c r="L745" s="15">
        <f t="shared" si="23"/>
        <v>115.90646651270208</v>
      </c>
    </row>
    <row r="746" spans="1:12" x14ac:dyDescent="0.25">
      <c r="A746" s="13">
        <v>53</v>
      </c>
      <c r="B746" s="93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28">
        <v>259.70460000000003</v>
      </c>
      <c r="G746" s="13">
        <v>176</v>
      </c>
      <c r="H746" s="88">
        <v>388</v>
      </c>
      <c r="I746" s="13">
        <v>1971</v>
      </c>
      <c r="J746" s="13">
        <v>1999</v>
      </c>
      <c r="K746" s="13">
        <v>839</v>
      </c>
      <c r="L746" s="15">
        <f t="shared" si="23"/>
        <v>153.19409704852424</v>
      </c>
    </row>
    <row r="747" spans="1:12" x14ac:dyDescent="0.25">
      <c r="A747" s="13">
        <v>54</v>
      </c>
      <c r="B747" s="93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28">
        <v>281.18279999999999</v>
      </c>
      <c r="G747" s="13">
        <v>172</v>
      </c>
      <c r="H747" s="88">
        <v>605</v>
      </c>
      <c r="I747" s="13">
        <v>1625</v>
      </c>
      <c r="J747" s="13">
        <v>1694</v>
      </c>
      <c r="K747" s="13">
        <v>671</v>
      </c>
      <c r="L747" s="15">
        <f t="shared" si="23"/>
        <v>144.5779220779221</v>
      </c>
    </row>
    <row r="748" spans="1:12" x14ac:dyDescent="0.25">
      <c r="A748" s="13">
        <v>55</v>
      </c>
      <c r="B748" s="93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28">
        <v>160.5915</v>
      </c>
      <c r="G748" s="13">
        <v>128</v>
      </c>
      <c r="H748" s="88">
        <v>219</v>
      </c>
      <c r="I748" s="13">
        <v>2327</v>
      </c>
      <c r="J748" s="13">
        <v>2354</v>
      </c>
      <c r="K748" s="13">
        <v>435</v>
      </c>
      <c r="L748" s="15">
        <f t="shared" si="23"/>
        <v>67.44902293967715</v>
      </c>
    </row>
    <row r="749" spans="1:12" x14ac:dyDescent="0.25">
      <c r="A749" s="13">
        <v>56</v>
      </c>
      <c r="B749" s="93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28">
        <v>317.89839999999998</v>
      </c>
      <c r="G749" s="13">
        <v>213</v>
      </c>
      <c r="H749" s="88">
        <v>642</v>
      </c>
      <c r="I749" s="13">
        <v>4401</v>
      </c>
      <c r="J749" s="13">
        <v>4625</v>
      </c>
      <c r="K749" s="13">
        <v>1725</v>
      </c>
      <c r="L749" s="15">
        <f t="shared" si="23"/>
        <v>136.13513513513513</v>
      </c>
    </row>
    <row r="750" spans="1:12" x14ac:dyDescent="0.25">
      <c r="A750" s="13">
        <v>57</v>
      </c>
      <c r="B750" s="93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28">
        <v>290.6422</v>
      </c>
      <c r="G750" s="13">
        <v>175</v>
      </c>
      <c r="H750" s="88">
        <v>578</v>
      </c>
      <c r="I750" s="13">
        <v>1522</v>
      </c>
      <c r="J750" s="13">
        <v>1541</v>
      </c>
      <c r="K750" s="13">
        <v>571</v>
      </c>
      <c r="L750" s="15">
        <f t="shared" si="23"/>
        <v>135.24659312134978</v>
      </c>
    </row>
    <row r="751" spans="1:12" x14ac:dyDescent="0.25">
      <c r="A751" s="13">
        <v>58</v>
      </c>
      <c r="B751" s="93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28">
        <v>343.71780000000001</v>
      </c>
      <c r="G751" s="13">
        <v>249</v>
      </c>
      <c r="H751" s="88">
        <v>609.5</v>
      </c>
      <c r="I751" s="13">
        <v>1005</v>
      </c>
      <c r="J751" s="13">
        <v>1101</v>
      </c>
      <c r="K751" s="13">
        <v>474</v>
      </c>
      <c r="L751" s="15">
        <f t="shared" si="23"/>
        <v>157.13896457765668</v>
      </c>
    </row>
    <row r="752" spans="1:12" x14ac:dyDescent="0.25">
      <c r="A752" s="13">
        <v>59</v>
      </c>
      <c r="B752" s="93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28">
        <v>178.1069</v>
      </c>
      <c r="G752" s="13">
        <v>119</v>
      </c>
      <c r="H752" s="88">
        <v>279</v>
      </c>
      <c r="I752" s="13">
        <v>1912</v>
      </c>
      <c r="J752" s="13">
        <v>1924</v>
      </c>
      <c r="K752" s="13">
        <v>447</v>
      </c>
      <c r="L752" s="15">
        <f t="shared" si="23"/>
        <v>84.799896049896049</v>
      </c>
    </row>
    <row r="753" spans="1:12" x14ac:dyDescent="0.25">
      <c r="A753" s="13">
        <v>60</v>
      </c>
      <c r="B753" s="93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28">
        <v>229.3364</v>
      </c>
      <c r="G753" s="13">
        <v>149</v>
      </c>
      <c r="H753" s="88">
        <v>366</v>
      </c>
      <c r="I753" s="13">
        <v>2856</v>
      </c>
      <c r="J753" s="13">
        <v>2959</v>
      </c>
      <c r="K753" s="13">
        <v>775</v>
      </c>
      <c r="L753" s="15">
        <f t="shared" si="23"/>
        <v>95.59817505914161</v>
      </c>
    </row>
    <row r="754" spans="1:12" x14ac:dyDescent="0.25">
      <c r="A754" s="13">
        <v>61</v>
      </c>
      <c r="B754" s="93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28">
        <v>234.38720000000001</v>
      </c>
      <c r="G754" s="13">
        <v>147</v>
      </c>
      <c r="H754" s="88">
        <v>406</v>
      </c>
      <c r="I754" s="13">
        <v>3225</v>
      </c>
      <c r="J754" s="13">
        <v>3251</v>
      </c>
      <c r="K754" s="13">
        <v>734</v>
      </c>
      <c r="L754" s="15">
        <f t="shared" si="23"/>
        <v>82.408489695478309</v>
      </c>
    </row>
    <row r="755" spans="1:12" x14ac:dyDescent="0.25">
      <c r="A755" s="13">
        <v>62</v>
      </c>
      <c r="B755" s="93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28">
        <v>311.30970000000002</v>
      </c>
      <c r="G755" s="13">
        <v>255</v>
      </c>
      <c r="H755" s="88">
        <v>462</v>
      </c>
      <c r="I755" s="13">
        <v>2337</v>
      </c>
      <c r="J755" s="13">
        <v>2599</v>
      </c>
      <c r="K755" s="13">
        <v>1122</v>
      </c>
      <c r="L755" s="15">
        <f t="shared" si="23"/>
        <v>157.57214313197383</v>
      </c>
    </row>
    <row r="756" spans="1:12" x14ac:dyDescent="0.25">
      <c r="A756" s="13">
        <v>63</v>
      </c>
      <c r="B756" s="93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28">
        <v>661.70569999999998</v>
      </c>
      <c r="G756" s="13">
        <v>500</v>
      </c>
      <c r="H756" s="88">
        <v>1364.5</v>
      </c>
      <c r="I756" s="13">
        <v>17490</v>
      </c>
      <c r="J756" s="13">
        <v>20894</v>
      </c>
      <c r="K756" s="13">
        <v>11402</v>
      </c>
      <c r="L756" s="15">
        <f t="shared" si="23"/>
        <v>199.18301904853067</v>
      </c>
    </row>
    <row r="757" spans="1:12" x14ac:dyDescent="0.25">
      <c r="A757" s="13">
        <v>64</v>
      </c>
      <c r="B757" s="93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28">
        <v>484.63819999999998</v>
      </c>
      <c r="G757" s="13">
        <v>404</v>
      </c>
      <c r="H757" s="88">
        <v>806</v>
      </c>
      <c r="I757" s="13">
        <v>4471</v>
      </c>
      <c r="J757" s="13">
        <v>4856</v>
      </c>
      <c r="K757" s="13">
        <v>2084</v>
      </c>
      <c r="L757" s="15">
        <f t="shared" si="23"/>
        <v>156.64332784184515</v>
      </c>
    </row>
    <row r="758" spans="1:12" x14ac:dyDescent="0.25">
      <c r="A758" s="13">
        <v>65</v>
      </c>
      <c r="B758" s="93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28">
        <v>772.98009999999999</v>
      </c>
      <c r="G758" s="13">
        <v>685.5</v>
      </c>
      <c r="H758" s="88">
        <v>1482</v>
      </c>
      <c r="I758" s="13">
        <v>2586</v>
      </c>
      <c r="J758" s="13">
        <v>3754</v>
      </c>
      <c r="K758" s="13">
        <v>2063</v>
      </c>
      <c r="L758" s="15">
        <f t="shared" si="23"/>
        <v>200.58470964304743</v>
      </c>
    </row>
    <row r="759" spans="1:12" x14ac:dyDescent="0.25">
      <c r="A759" s="13">
        <v>66</v>
      </c>
      <c r="B759" s="93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28">
        <v>423.6105</v>
      </c>
      <c r="G759" s="13">
        <v>325</v>
      </c>
      <c r="H759" s="88">
        <v>662</v>
      </c>
      <c r="I759" s="13">
        <v>3113</v>
      </c>
      <c r="J759" s="13">
        <v>3425</v>
      </c>
      <c r="K759" s="13">
        <v>1702</v>
      </c>
      <c r="L759" s="15">
        <f t="shared" si="23"/>
        <v>181.38102189781023</v>
      </c>
    </row>
    <row r="760" spans="1:12" x14ac:dyDescent="0.25">
      <c r="A760" s="13">
        <v>67</v>
      </c>
      <c r="B760" s="93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28">
        <v>258.71629999999999</v>
      </c>
      <c r="G760" s="13">
        <v>196</v>
      </c>
      <c r="H760" s="88">
        <v>378</v>
      </c>
      <c r="I760" s="13">
        <v>3043</v>
      </c>
      <c r="J760" s="13">
        <v>3162</v>
      </c>
      <c r="K760" s="13">
        <v>1064</v>
      </c>
      <c r="L760" s="15">
        <f t="shared" si="23"/>
        <v>122.82099936748892</v>
      </c>
    </row>
    <row r="761" spans="1:12" x14ac:dyDescent="0.25">
      <c r="A761" s="13">
        <v>68</v>
      </c>
      <c r="B761" s="93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28">
        <v>247.6062</v>
      </c>
      <c r="G761" s="13">
        <v>175</v>
      </c>
      <c r="H761" s="88">
        <v>385</v>
      </c>
      <c r="I761" s="13">
        <v>2488</v>
      </c>
      <c r="J761" s="13">
        <v>2647</v>
      </c>
      <c r="K761" s="13">
        <v>816</v>
      </c>
      <c r="L761" s="15">
        <f t="shared" si="23"/>
        <v>112.51983377408386</v>
      </c>
    </row>
    <row r="762" spans="1:12" x14ac:dyDescent="0.25">
      <c r="A762" s="13">
        <v>69</v>
      </c>
      <c r="B762" s="93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28">
        <v>320.54599999999999</v>
      </c>
      <c r="G762" s="13">
        <v>252.5</v>
      </c>
      <c r="H762" s="88">
        <v>477</v>
      </c>
      <c r="I762" s="13">
        <v>2515</v>
      </c>
      <c r="J762" s="13">
        <v>2625</v>
      </c>
      <c r="K762" s="13">
        <v>1225</v>
      </c>
      <c r="L762" s="15">
        <f t="shared" si="23"/>
        <v>170.33333333333334</v>
      </c>
    </row>
    <row r="763" spans="1:12" x14ac:dyDescent="0.25">
      <c r="A763" s="13">
        <v>70</v>
      </c>
      <c r="B763" s="93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28">
        <v>239.00909999999999</v>
      </c>
      <c r="G763" s="13">
        <v>181.5</v>
      </c>
      <c r="H763" s="88">
        <v>362</v>
      </c>
      <c r="I763" s="13">
        <v>2236</v>
      </c>
      <c r="J763" s="13">
        <v>2156</v>
      </c>
      <c r="K763" s="13">
        <v>728</v>
      </c>
      <c r="L763" s="15">
        <f t="shared" si="23"/>
        <v>123.24675324675324</v>
      </c>
    </row>
    <row r="764" spans="1:12" x14ac:dyDescent="0.25">
      <c r="A764" s="13">
        <v>71</v>
      </c>
      <c r="B764" s="93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28">
        <v>379.18380000000002</v>
      </c>
      <c r="G764" s="13">
        <v>287</v>
      </c>
      <c r="H764" s="88">
        <v>734</v>
      </c>
      <c r="I764" s="13">
        <v>3312</v>
      </c>
      <c r="J764" s="13">
        <v>3528</v>
      </c>
      <c r="K764" s="13">
        <v>1652</v>
      </c>
      <c r="L764" s="15">
        <f t="shared" si="23"/>
        <v>170.9126984126984</v>
      </c>
    </row>
    <row r="765" spans="1:12" x14ac:dyDescent="0.25">
      <c r="A765" s="13">
        <v>72</v>
      </c>
      <c r="B765" s="93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28">
        <v>473.11219999999997</v>
      </c>
      <c r="G765" s="13">
        <v>345</v>
      </c>
      <c r="H765" s="88">
        <v>992</v>
      </c>
      <c r="I765" s="13">
        <v>1860</v>
      </c>
      <c r="J765" s="13">
        <v>2104</v>
      </c>
      <c r="K765" s="13">
        <v>1268</v>
      </c>
      <c r="L765" s="15">
        <f t="shared" si="23"/>
        <v>219.97148288973384</v>
      </c>
    </row>
    <row r="766" spans="1:12" x14ac:dyDescent="0.25">
      <c r="A766" s="13">
        <v>73</v>
      </c>
      <c r="B766" s="93" t="str">
        <f t="shared" si="22"/>
        <v>2016Zlín</v>
      </c>
      <c r="C766" s="13">
        <v>2016</v>
      </c>
      <c r="D766" s="14" t="s">
        <v>78</v>
      </c>
      <c r="E766" s="14" t="s">
        <v>67</v>
      </c>
      <c r="F766" s="28">
        <v>173.20939999999999</v>
      </c>
      <c r="G766" s="13">
        <v>114</v>
      </c>
      <c r="H766" s="88">
        <v>240</v>
      </c>
      <c r="I766" s="13">
        <v>4178</v>
      </c>
      <c r="J766" s="13">
        <v>4326</v>
      </c>
      <c r="K766" s="13">
        <v>1021</v>
      </c>
      <c r="L766" s="15">
        <f t="shared" si="23"/>
        <v>86.145399907535818</v>
      </c>
    </row>
    <row r="767" spans="1:12" x14ac:dyDescent="0.25">
      <c r="A767" s="13">
        <v>74</v>
      </c>
      <c r="B767" s="93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28">
        <v>330.8768</v>
      </c>
      <c r="G767" s="13">
        <v>240</v>
      </c>
      <c r="H767" s="88">
        <v>568</v>
      </c>
      <c r="I767" s="13">
        <v>2791</v>
      </c>
      <c r="J767" s="13">
        <v>3206</v>
      </c>
      <c r="K767" s="13">
        <v>1369</v>
      </c>
      <c r="L767" s="15">
        <f t="shared" si="23"/>
        <v>155.85932626325641</v>
      </c>
    </row>
    <row r="768" spans="1:12" x14ac:dyDescent="0.25">
      <c r="A768" s="13">
        <v>75</v>
      </c>
      <c r="B768" s="93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28">
        <v>354.01549999999997</v>
      </c>
      <c r="G768" s="13">
        <v>246</v>
      </c>
      <c r="H768" s="88">
        <v>644</v>
      </c>
      <c r="I768" s="13">
        <v>2225</v>
      </c>
      <c r="J768" s="13">
        <v>2312</v>
      </c>
      <c r="K768" s="13">
        <v>1079</v>
      </c>
      <c r="L768" s="15">
        <f t="shared" si="23"/>
        <v>170.34385813148791</v>
      </c>
    </row>
    <row r="769" spans="1:12" x14ac:dyDescent="0.25">
      <c r="A769" s="13">
        <v>76</v>
      </c>
      <c r="B769" s="93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28">
        <v>246.22020000000001</v>
      </c>
      <c r="G769" s="13">
        <v>193</v>
      </c>
      <c r="H769" s="88">
        <v>371</v>
      </c>
      <c r="I769" s="13">
        <v>3094</v>
      </c>
      <c r="J769" s="13">
        <v>3085</v>
      </c>
      <c r="K769" s="13">
        <v>1354</v>
      </c>
      <c r="L769" s="15">
        <f t="shared" si="23"/>
        <v>160.19773095623987</v>
      </c>
    </row>
    <row r="770" spans="1:12" x14ac:dyDescent="0.25">
      <c r="A770" s="13">
        <v>77</v>
      </c>
      <c r="B770" s="93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28">
        <v>234.6463</v>
      </c>
      <c r="G770" s="13">
        <v>175.5</v>
      </c>
      <c r="H770" s="88">
        <v>385</v>
      </c>
      <c r="I770" s="13">
        <v>5551</v>
      </c>
      <c r="J770" s="13">
        <v>5879</v>
      </c>
      <c r="K770" s="13">
        <v>1710</v>
      </c>
      <c r="L770" s="15">
        <f t="shared" si="23"/>
        <v>106.16601462833815</v>
      </c>
    </row>
    <row r="771" spans="1:12" x14ac:dyDescent="0.25">
      <c r="A771" s="13">
        <v>78</v>
      </c>
      <c r="B771" s="93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28">
        <v>488.15469999999999</v>
      </c>
      <c r="G771" s="13">
        <v>339</v>
      </c>
      <c r="H771" s="88">
        <v>842</v>
      </c>
      <c r="I771" s="13">
        <v>990</v>
      </c>
      <c r="J771" s="13">
        <v>1026</v>
      </c>
      <c r="K771" s="13">
        <v>518</v>
      </c>
      <c r="L771" s="15">
        <f t="shared" si="23"/>
        <v>184.27875243664718</v>
      </c>
    </row>
    <row r="772" spans="1:12" x14ac:dyDescent="0.25">
      <c r="A772" s="13">
        <v>79</v>
      </c>
      <c r="B772" s="93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28">
        <v>196.14449999999999</v>
      </c>
      <c r="G772" s="13">
        <v>154</v>
      </c>
      <c r="H772" s="88">
        <v>290</v>
      </c>
      <c r="I772" s="13">
        <v>9558</v>
      </c>
      <c r="J772" s="13">
        <v>9415</v>
      </c>
      <c r="K772" s="13">
        <v>2932</v>
      </c>
      <c r="L772" s="15">
        <f t="shared" si="23"/>
        <v>113.66755177907594</v>
      </c>
    </row>
    <row r="773" spans="1:12" x14ac:dyDescent="0.25">
      <c r="A773" s="13">
        <v>80</v>
      </c>
      <c r="B773" s="93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28">
        <v>169.08410000000001</v>
      </c>
      <c r="G773" s="13">
        <v>124</v>
      </c>
      <c r="H773" s="88">
        <v>232</v>
      </c>
      <c r="I773" s="13">
        <v>3696</v>
      </c>
      <c r="J773" s="13">
        <v>3868</v>
      </c>
      <c r="K773" s="13">
        <v>1015</v>
      </c>
      <c r="L773" s="15">
        <f t="shared" si="23"/>
        <v>95.779472595656671</v>
      </c>
    </row>
    <row r="774" spans="1:12" x14ac:dyDescent="0.25">
      <c r="A774" s="13">
        <v>81</v>
      </c>
      <c r="B774" s="93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28">
        <v>164.042</v>
      </c>
      <c r="G774" s="13">
        <v>118</v>
      </c>
      <c r="H774" s="88">
        <v>239</v>
      </c>
      <c r="I774" s="13">
        <v>6171</v>
      </c>
      <c r="J774" s="13">
        <v>6394</v>
      </c>
      <c r="K774" s="13">
        <v>1371</v>
      </c>
      <c r="L774" s="15">
        <f t="shared" si="23"/>
        <v>78.263215514544882</v>
      </c>
    </row>
    <row r="775" spans="1:12" x14ac:dyDescent="0.25">
      <c r="A775" s="13">
        <v>82</v>
      </c>
      <c r="B775" s="93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28">
        <v>236.86490000000001</v>
      </c>
      <c r="G775" s="13">
        <v>165</v>
      </c>
      <c r="H775" s="88">
        <v>406</v>
      </c>
      <c r="I775" s="13">
        <v>3876</v>
      </c>
      <c r="J775" s="13">
        <v>4032</v>
      </c>
      <c r="K775" s="13">
        <v>1221</v>
      </c>
      <c r="L775" s="15">
        <f t="shared" ref="L775:L838" si="25">K775/J775*365</f>
        <v>110.53199404761904</v>
      </c>
    </row>
    <row r="776" spans="1:12" x14ac:dyDescent="0.25">
      <c r="A776" s="13">
        <v>83</v>
      </c>
      <c r="B776" s="93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28">
        <v>278.99220000000003</v>
      </c>
      <c r="G776" s="13">
        <v>188</v>
      </c>
      <c r="H776" s="88">
        <v>453</v>
      </c>
      <c r="I776" s="13">
        <v>13696</v>
      </c>
      <c r="J776" s="13">
        <v>15330</v>
      </c>
      <c r="K776" s="13">
        <v>4356</v>
      </c>
      <c r="L776" s="15">
        <f t="shared" si="25"/>
        <v>103.71428571428572</v>
      </c>
    </row>
    <row r="777" spans="1:12" x14ac:dyDescent="0.25">
      <c r="A777" s="13">
        <v>84</v>
      </c>
      <c r="B777" s="93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28">
        <v>232.7552</v>
      </c>
      <c r="G777" s="13">
        <v>175</v>
      </c>
      <c r="H777" s="88">
        <v>304</v>
      </c>
      <c r="I777" s="13">
        <v>2879</v>
      </c>
      <c r="J777" s="13">
        <v>2985</v>
      </c>
      <c r="K777" s="13">
        <v>677</v>
      </c>
      <c r="L777" s="15">
        <f t="shared" si="25"/>
        <v>82.782244556113909</v>
      </c>
    </row>
    <row r="778" spans="1:12" x14ac:dyDescent="0.25">
      <c r="A778" s="13">
        <v>85</v>
      </c>
      <c r="B778" s="93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28">
        <v>394.07510000000002</v>
      </c>
      <c r="G778" s="13">
        <v>277</v>
      </c>
      <c r="H778" s="88">
        <v>722</v>
      </c>
      <c r="I778" s="13">
        <v>2428</v>
      </c>
      <c r="J778" s="13">
        <v>2558</v>
      </c>
      <c r="K778" s="13">
        <v>1197</v>
      </c>
      <c r="L778" s="15">
        <f t="shared" si="25"/>
        <v>170.79945269741987</v>
      </c>
    </row>
    <row r="779" spans="1:12" x14ac:dyDescent="0.25">
      <c r="A779" s="13">
        <v>86</v>
      </c>
      <c r="B779" s="93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28">
        <v>281.32010000000002</v>
      </c>
      <c r="G779" s="13">
        <v>230</v>
      </c>
      <c r="H779" s="88">
        <v>425</v>
      </c>
      <c r="I779" s="13">
        <v>2506</v>
      </c>
      <c r="J779" s="13">
        <v>2586</v>
      </c>
      <c r="K779" s="13">
        <v>1140</v>
      </c>
      <c r="L779" s="15">
        <f t="shared" si="25"/>
        <v>160.90487238979119</v>
      </c>
    </row>
    <row r="780" spans="1:12" x14ac:dyDescent="0.25">
      <c r="A780" s="13">
        <v>1</v>
      </c>
      <c r="B780" s="93" t="str">
        <f t="shared" si="24"/>
        <v>2017Praha 1</v>
      </c>
      <c r="C780" s="13">
        <v>2017</v>
      </c>
      <c r="D780" s="14" t="s">
        <v>2</v>
      </c>
      <c r="E780" s="14" t="s">
        <v>3</v>
      </c>
      <c r="F780" s="28">
        <v>241.12090000000001</v>
      </c>
      <c r="G780" s="13">
        <v>103</v>
      </c>
      <c r="H780" s="88">
        <v>500</v>
      </c>
      <c r="I780" s="13">
        <v>15798</v>
      </c>
      <c r="J780" s="13">
        <v>14741</v>
      </c>
      <c r="K780" s="13">
        <v>8329</v>
      </c>
      <c r="L780" s="15">
        <f t="shared" si="25"/>
        <v>206.23329489179838</v>
      </c>
    </row>
    <row r="781" spans="1:12" x14ac:dyDescent="0.25">
      <c r="A781" s="13">
        <v>2</v>
      </c>
      <c r="B781" s="93" t="str">
        <f t="shared" si="24"/>
        <v>2017Praha 2</v>
      </c>
      <c r="C781" s="13">
        <v>2017</v>
      </c>
      <c r="D781" s="14" t="s">
        <v>4</v>
      </c>
      <c r="E781" s="14" t="s">
        <v>3</v>
      </c>
      <c r="F781" s="28">
        <v>336.49970000000002</v>
      </c>
      <c r="G781" s="13">
        <v>203</v>
      </c>
      <c r="H781" s="88">
        <v>692</v>
      </c>
      <c r="I781" s="13">
        <v>6990</v>
      </c>
      <c r="J781" s="13">
        <v>6071</v>
      </c>
      <c r="K781" s="13">
        <v>5282</v>
      </c>
      <c r="L781" s="15">
        <f t="shared" si="25"/>
        <v>317.56382803492011</v>
      </c>
    </row>
    <row r="782" spans="1:12" x14ac:dyDescent="0.25">
      <c r="A782" s="13">
        <v>3</v>
      </c>
      <c r="B782" s="93" t="str">
        <f t="shared" si="24"/>
        <v>2017Praha 3</v>
      </c>
      <c r="C782" s="13">
        <v>2017</v>
      </c>
      <c r="D782" s="14" t="s">
        <v>5</v>
      </c>
      <c r="E782" s="14" t="s">
        <v>3</v>
      </c>
      <c r="F782" s="28">
        <v>225.1635</v>
      </c>
      <c r="G782" s="13">
        <v>134</v>
      </c>
      <c r="H782" s="88">
        <v>442</v>
      </c>
      <c r="I782" s="13">
        <v>4366</v>
      </c>
      <c r="J782" s="13">
        <v>4268</v>
      </c>
      <c r="K782" s="13">
        <v>1974</v>
      </c>
      <c r="L782" s="15">
        <f t="shared" si="25"/>
        <v>168.81677600749765</v>
      </c>
    </row>
    <row r="783" spans="1:12" x14ac:dyDescent="0.25">
      <c r="A783" s="13">
        <v>4</v>
      </c>
      <c r="B783" s="93" t="str">
        <f t="shared" si="24"/>
        <v>2017Praha 4</v>
      </c>
      <c r="C783" s="13">
        <v>2017</v>
      </c>
      <c r="D783" s="14" t="s">
        <v>6</v>
      </c>
      <c r="E783" s="14" t="s">
        <v>3</v>
      </c>
      <c r="F783" s="28">
        <v>255.256</v>
      </c>
      <c r="G783" s="13">
        <v>155</v>
      </c>
      <c r="H783" s="88">
        <v>456</v>
      </c>
      <c r="I783" s="13">
        <v>11976</v>
      </c>
      <c r="J783" s="13">
        <v>10277</v>
      </c>
      <c r="K783" s="13">
        <v>6105</v>
      </c>
      <c r="L783" s="15">
        <f t="shared" si="25"/>
        <v>216.82640848496641</v>
      </c>
    </row>
    <row r="784" spans="1:12" x14ac:dyDescent="0.25">
      <c r="A784" s="13">
        <v>5</v>
      </c>
      <c r="B784" s="93" t="str">
        <f t="shared" si="24"/>
        <v>2017Praha 5</v>
      </c>
      <c r="C784" s="13">
        <v>2017</v>
      </c>
      <c r="D784" s="14" t="s">
        <v>7</v>
      </c>
      <c r="E784" s="14" t="s">
        <v>3</v>
      </c>
      <c r="F784" s="28">
        <v>208.19649999999999</v>
      </c>
      <c r="G784" s="13">
        <v>127</v>
      </c>
      <c r="H784" s="88">
        <v>370</v>
      </c>
      <c r="I784" s="13">
        <v>7556</v>
      </c>
      <c r="J784" s="13">
        <v>7180</v>
      </c>
      <c r="K784" s="13">
        <v>3210</v>
      </c>
      <c r="L784" s="15">
        <f t="shared" si="25"/>
        <v>163.1824512534819</v>
      </c>
    </row>
    <row r="785" spans="1:12" x14ac:dyDescent="0.25">
      <c r="A785" s="13">
        <v>6</v>
      </c>
      <c r="B785" s="93" t="str">
        <f t="shared" si="24"/>
        <v>2017Praha 6</v>
      </c>
      <c r="C785" s="13">
        <v>2017</v>
      </c>
      <c r="D785" s="14" t="s">
        <v>8</v>
      </c>
      <c r="E785" s="14" t="s">
        <v>3</v>
      </c>
      <c r="F785" s="28">
        <v>362.11399999999998</v>
      </c>
      <c r="G785" s="13">
        <v>219</v>
      </c>
      <c r="H785" s="88">
        <v>739</v>
      </c>
      <c r="I785" s="13">
        <v>5077</v>
      </c>
      <c r="J785" s="13">
        <v>4585</v>
      </c>
      <c r="K785" s="13">
        <v>3357</v>
      </c>
      <c r="L785" s="15">
        <f t="shared" si="25"/>
        <v>267.24209378407852</v>
      </c>
    </row>
    <row r="786" spans="1:12" x14ac:dyDescent="0.25">
      <c r="A786" s="13">
        <v>7</v>
      </c>
      <c r="B786" s="93" t="str">
        <f t="shared" si="24"/>
        <v>2017Praha 7</v>
      </c>
      <c r="C786" s="13">
        <v>2017</v>
      </c>
      <c r="D786" s="14" t="s">
        <v>9</v>
      </c>
      <c r="E786" s="14" t="s">
        <v>3</v>
      </c>
      <c r="F786" s="28">
        <v>519.90459999999996</v>
      </c>
      <c r="G786" s="13">
        <v>346</v>
      </c>
      <c r="H786" s="88">
        <v>1059</v>
      </c>
      <c r="I786" s="13">
        <v>3379</v>
      </c>
      <c r="J786" s="13">
        <v>2825</v>
      </c>
      <c r="K786" s="13">
        <v>2758</v>
      </c>
      <c r="L786" s="15">
        <f t="shared" si="25"/>
        <v>356.34336283185843</v>
      </c>
    </row>
    <row r="787" spans="1:12" x14ac:dyDescent="0.25">
      <c r="A787" s="13">
        <v>8</v>
      </c>
      <c r="B787" s="93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28">
        <v>481.25400000000002</v>
      </c>
      <c r="G787" s="13">
        <v>352</v>
      </c>
      <c r="H787" s="88">
        <v>975</v>
      </c>
      <c r="I787" s="13">
        <v>5372</v>
      </c>
      <c r="J787" s="13">
        <v>5497</v>
      </c>
      <c r="K787" s="13">
        <v>3930</v>
      </c>
      <c r="L787" s="15">
        <f t="shared" si="25"/>
        <v>260.95142805166455</v>
      </c>
    </row>
    <row r="788" spans="1:12" x14ac:dyDescent="0.25">
      <c r="A788" s="13">
        <v>9</v>
      </c>
      <c r="B788" s="93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28">
        <v>403.41120000000001</v>
      </c>
      <c r="G788" s="13">
        <v>259</v>
      </c>
      <c r="H788" s="88">
        <v>845</v>
      </c>
      <c r="I788" s="13">
        <v>6324</v>
      </c>
      <c r="J788" s="13">
        <v>6843</v>
      </c>
      <c r="K788" s="13">
        <v>2883</v>
      </c>
      <c r="L788" s="15">
        <f t="shared" si="25"/>
        <v>153.77685225778168</v>
      </c>
    </row>
    <row r="789" spans="1:12" x14ac:dyDescent="0.25">
      <c r="A789" s="13">
        <v>10</v>
      </c>
      <c r="B789" s="93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28">
        <v>268.70490000000001</v>
      </c>
      <c r="G789" s="13">
        <v>177</v>
      </c>
      <c r="H789" s="88">
        <v>469</v>
      </c>
      <c r="I789" s="13">
        <v>7580</v>
      </c>
      <c r="J789" s="13">
        <v>7261</v>
      </c>
      <c r="K789" s="13">
        <v>3069</v>
      </c>
      <c r="L789" s="15">
        <f t="shared" si="25"/>
        <v>154.2742046550062</v>
      </c>
    </row>
    <row r="790" spans="1:12" x14ac:dyDescent="0.25">
      <c r="A790" s="13">
        <v>11</v>
      </c>
      <c r="B790" s="93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28">
        <v>225.5471</v>
      </c>
      <c r="G790" s="13">
        <v>157</v>
      </c>
      <c r="H790" s="88">
        <v>370</v>
      </c>
      <c r="I790" s="13">
        <v>2305</v>
      </c>
      <c r="J790" s="13">
        <v>2258</v>
      </c>
      <c r="K790" s="13">
        <v>560</v>
      </c>
      <c r="L790" s="15">
        <f t="shared" si="25"/>
        <v>90.522586359610273</v>
      </c>
    </row>
    <row r="791" spans="1:12" x14ac:dyDescent="0.25">
      <c r="A791" s="13">
        <v>12</v>
      </c>
      <c r="B791" s="93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28">
        <v>147.02500000000001</v>
      </c>
      <c r="G791" s="13">
        <v>116</v>
      </c>
      <c r="H791" s="88">
        <v>212</v>
      </c>
      <c r="I791" s="13">
        <v>2333</v>
      </c>
      <c r="J791" s="13">
        <v>2267</v>
      </c>
      <c r="K791" s="13">
        <v>943</v>
      </c>
      <c r="L791" s="15">
        <f t="shared" si="25"/>
        <v>151.82840758711953</v>
      </c>
    </row>
    <row r="792" spans="1:12" x14ac:dyDescent="0.25">
      <c r="A792" s="13">
        <v>13</v>
      </c>
      <c r="B792" s="93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28">
        <v>168.2628</v>
      </c>
      <c r="G792" s="13">
        <v>126</v>
      </c>
      <c r="H792" s="88">
        <v>272</v>
      </c>
      <c r="I792" s="13">
        <v>5023</v>
      </c>
      <c r="J792" s="13">
        <v>5302</v>
      </c>
      <c r="K792" s="13">
        <v>1230</v>
      </c>
      <c r="L792" s="15">
        <f t="shared" si="25"/>
        <v>84.67559411542814</v>
      </c>
    </row>
    <row r="793" spans="1:12" x14ac:dyDescent="0.25">
      <c r="A793" s="13">
        <v>14</v>
      </c>
      <c r="B793" s="93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28">
        <v>212.852</v>
      </c>
      <c r="G793" s="13">
        <v>158</v>
      </c>
      <c r="H793" s="88">
        <v>329</v>
      </c>
      <c r="I793" s="13">
        <v>3147</v>
      </c>
      <c r="J793" s="13">
        <v>3034</v>
      </c>
      <c r="K793" s="13">
        <v>1097</v>
      </c>
      <c r="L793" s="15">
        <f t="shared" si="25"/>
        <v>131.97264337508238</v>
      </c>
    </row>
    <row r="794" spans="1:12" x14ac:dyDescent="0.25">
      <c r="A794" s="13">
        <v>15</v>
      </c>
      <c r="B794" s="93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28">
        <v>153.47970000000001</v>
      </c>
      <c r="G794" s="13">
        <v>110</v>
      </c>
      <c r="H794" s="88">
        <v>211.5</v>
      </c>
      <c r="I794" s="13">
        <v>1763</v>
      </c>
      <c r="J794" s="13">
        <v>1781</v>
      </c>
      <c r="K794" s="13">
        <v>227</v>
      </c>
      <c r="L794" s="15">
        <f t="shared" si="25"/>
        <v>46.521617069062323</v>
      </c>
    </row>
    <row r="795" spans="1:12" x14ac:dyDescent="0.25">
      <c r="A795" s="13">
        <v>16</v>
      </c>
      <c r="B795" s="93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28">
        <v>227.06630000000001</v>
      </c>
      <c r="G795" s="13">
        <v>174</v>
      </c>
      <c r="H795" s="88">
        <v>381</v>
      </c>
      <c r="I795" s="13">
        <v>2692</v>
      </c>
      <c r="J795" s="13">
        <v>2967</v>
      </c>
      <c r="K795" s="13">
        <v>788</v>
      </c>
      <c r="L795" s="15">
        <f t="shared" si="25"/>
        <v>96.939669700033704</v>
      </c>
    </row>
    <row r="796" spans="1:12" x14ac:dyDescent="0.25">
      <c r="A796" s="13">
        <v>17</v>
      </c>
      <c r="B796" s="93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28">
        <v>151.74959999999999</v>
      </c>
      <c r="G796" s="13">
        <v>120</v>
      </c>
      <c r="H796" s="88">
        <v>216</v>
      </c>
      <c r="I796" s="13">
        <v>3322</v>
      </c>
      <c r="J796" s="13">
        <v>3133</v>
      </c>
      <c r="K796" s="13">
        <v>725</v>
      </c>
      <c r="L796" s="15">
        <f t="shared" si="25"/>
        <v>84.463772741781042</v>
      </c>
    </row>
    <row r="797" spans="1:12" x14ac:dyDescent="0.25">
      <c r="A797" s="13">
        <v>18</v>
      </c>
      <c r="B797" s="93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28">
        <v>176.1163</v>
      </c>
      <c r="G797" s="13">
        <v>138</v>
      </c>
      <c r="H797" s="88">
        <v>237</v>
      </c>
      <c r="I797" s="13">
        <v>2490</v>
      </c>
      <c r="J797" s="13">
        <v>2408</v>
      </c>
      <c r="K797" s="13">
        <v>630</v>
      </c>
      <c r="L797" s="15">
        <f t="shared" si="25"/>
        <v>95.494186046511629</v>
      </c>
    </row>
    <row r="798" spans="1:12" x14ac:dyDescent="0.25">
      <c r="A798" s="13">
        <v>19</v>
      </c>
      <c r="B798" s="93" t="str">
        <f t="shared" si="24"/>
        <v>2017Praha-Východ</v>
      </c>
      <c r="C798" s="13">
        <v>2017</v>
      </c>
      <c r="D798" s="14" t="s">
        <v>133</v>
      </c>
      <c r="E798" s="14" t="s">
        <v>14</v>
      </c>
      <c r="F798" s="28">
        <v>201.65430000000001</v>
      </c>
      <c r="G798" s="13">
        <v>115</v>
      </c>
      <c r="H798" s="88">
        <v>365.5</v>
      </c>
      <c r="I798" s="13">
        <v>4699</v>
      </c>
      <c r="J798" s="13">
        <v>4612</v>
      </c>
      <c r="K798" s="13">
        <v>1289</v>
      </c>
      <c r="L798" s="15">
        <f t="shared" si="25"/>
        <v>102.01322636600175</v>
      </c>
    </row>
    <row r="799" spans="1:12" x14ac:dyDescent="0.25">
      <c r="A799" s="13">
        <v>20</v>
      </c>
      <c r="B799" s="93" t="str">
        <f t="shared" si="24"/>
        <v>2017Praha-Západ</v>
      </c>
      <c r="C799" s="13">
        <v>2017</v>
      </c>
      <c r="D799" s="14" t="s">
        <v>134</v>
      </c>
      <c r="E799" s="14" t="s">
        <v>14</v>
      </c>
      <c r="F799" s="28">
        <v>220.5829</v>
      </c>
      <c r="G799" s="13">
        <v>134</v>
      </c>
      <c r="H799" s="88">
        <v>385</v>
      </c>
      <c r="I799" s="13">
        <v>4049</v>
      </c>
      <c r="J799" s="13">
        <v>3911</v>
      </c>
      <c r="K799" s="13">
        <v>1119</v>
      </c>
      <c r="L799" s="15">
        <f t="shared" si="25"/>
        <v>104.43237023779086</v>
      </c>
    </row>
    <row r="800" spans="1:12" x14ac:dyDescent="0.25">
      <c r="A800" s="13">
        <v>21</v>
      </c>
      <c r="B800" s="93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28">
        <v>172.4332</v>
      </c>
      <c r="G800" s="13">
        <v>129</v>
      </c>
      <c r="H800" s="88">
        <v>253</v>
      </c>
      <c r="I800" s="13">
        <v>2794</v>
      </c>
      <c r="J800" s="13">
        <v>2731</v>
      </c>
      <c r="K800" s="13">
        <v>494</v>
      </c>
      <c r="L800" s="15">
        <f t="shared" si="25"/>
        <v>66.023434639326254</v>
      </c>
    </row>
    <row r="801" spans="1:12" x14ac:dyDescent="0.25">
      <c r="A801" s="13">
        <v>22</v>
      </c>
      <c r="B801" s="93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28">
        <v>223.9701</v>
      </c>
      <c r="G801" s="13">
        <v>173.5</v>
      </c>
      <c r="H801" s="88">
        <v>430</v>
      </c>
      <c r="I801" s="13">
        <v>1785</v>
      </c>
      <c r="J801" s="13">
        <v>1721</v>
      </c>
      <c r="K801" s="13">
        <v>307</v>
      </c>
      <c r="L801" s="15">
        <f t="shared" si="25"/>
        <v>65.110400929692034</v>
      </c>
    </row>
    <row r="802" spans="1:12" x14ac:dyDescent="0.25">
      <c r="A802" s="13">
        <v>23</v>
      </c>
      <c r="B802" s="93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28">
        <v>150.9563</v>
      </c>
      <c r="G802" s="13">
        <v>120</v>
      </c>
      <c r="H802" s="88">
        <v>205</v>
      </c>
      <c r="I802" s="13">
        <v>6191</v>
      </c>
      <c r="J802" s="13">
        <v>6605</v>
      </c>
      <c r="K802" s="13">
        <v>1093</v>
      </c>
      <c r="L802" s="15">
        <f t="shared" si="25"/>
        <v>60.400454201362599</v>
      </c>
    </row>
    <row r="803" spans="1:12" x14ac:dyDescent="0.25">
      <c r="A803" s="13">
        <v>24</v>
      </c>
      <c r="B803" s="93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28">
        <v>199.54910000000001</v>
      </c>
      <c r="G803" s="13">
        <v>151</v>
      </c>
      <c r="H803" s="88">
        <v>288</v>
      </c>
      <c r="I803" s="13">
        <v>1976</v>
      </c>
      <c r="J803" s="13">
        <v>1883</v>
      </c>
      <c r="K803" s="13">
        <v>371</v>
      </c>
      <c r="L803" s="15">
        <f t="shared" si="25"/>
        <v>71.914498141263934</v>
      </c>
    </row>
    <row r="804" spans="1:12" x14ac:dyDescent="0.25">
      <c r="A804" s="13">
        <v>25</v>
      </c>
      <c r="B804" s="93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28">
        <v>257.5677</v>
      </c>
      <c r="G804" s="13">
        <v>218</v>
      </c>
      <c r="H804" s="88">
        <v>426</v>
      </c>
      <c r="I804" s="13">
        <v>1737</v>
      </c>
      <c r="J804" s="13">
        <v>1727</v>
      </c>
      <c r="K804" s="13">
        <v>401</v>
      </c>
      <c r="L804" s="15">
        <f t="shared" si="25"/>
        <v>84.751013317892287</v>
      </c>
    </row>
    <row r="805" spans="1:12" x14ac:dyDescent="0.25">
      <c r="A805" s="13">
        <v>26</v>
      </c>
      <c r="B805" s="93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28">
        <v>185.5548</v>
      </c>
      <c r="G805" s="13">
        <v>133</v>
      </c>
      <c r="H805" s="88">
        <v>323</v>
      </c>
      <c r="I805" s="13">
        <v>828</v>
      </c>
      <c r="J805" s="13">
        <v>863</v>
      </c>
      <c r="K805" s="13">
        <v>171</v>
      </c>
      <c r="L805" s="15">
        <f t="shared" si="25"/>
        <v>72.323290845886447</v>
      </c>
    </row>
    <row r="806" spans="1:12" x14ac:dyDescent="0.25">
      <c r="A806" s="13">
        <v>27</v>
      </c>
      <c r="B806" s="93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28">
        <v>239.92400000000001</v>
      </c>
      <c r="G806" s="13">
        <v>174</v>
      </c>
      <c r="H806" s="88">
        <v>395</v>
      </c>
      <c r="I806" s="13">
        <v>1780</v>
      </c>
      <c r="J806" s="13">
        <v>1716</v>
      </c>
      <c r="K806" s="13">
        <v>458</v>
      </c>
      <c r="L806" s="15">
        <f t="shared" si="25"/>
        <v>97.418414918414925</v>
      </c>
    </row>
    <row r="807" spans="1:12" x14ac:dyDescent="0.25">
      <c r="A807" s="13">
        <v>28</v>
      </c>
      <c r="B807" s="93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28">
        <v>209.90309999999999</v>
      </c>
      <c r="G807" s="13">
        <v>181</v>
      </c>
      <c r="H807" s="88">
        <v>302</v>
      </c>
      <c r="I807" s="13">
        <v>1053</v>
      </c>
      <c r="J807" s="13">
        <v>1123</v>
      </c>
      <c r="K807" s="13">
        <v>254</v>
      </c>
      <c r="L807" s="15">
        <f t="shared" si="25"/>
        <v>82.555654496883349</v>
      </c>
    </row>
    <row r="808" spans="1:12" x14ac:dyDescent="0.25">
      <c r="A808" s="13">
        <v>29</v>
      </c>
      <c r="B808" s="93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28">
        <v>172.2997</v>
      </c>
      <c r="G808" s="13">
        <v>139.5</v>
      </c>
      <c r="H808" s="88">
        <v>279</v>
      </c>
      <c r="I808" s="13">
        <v>1315</v>
      </c>
      <c r="J808" s="13">
        <v>1312</v>
      </c>
      <c r="K808" s="13">
        <v>270</v>
      </c>
      <c r="L808" s="15">
        <f t="shared" si="25"/>
        <v>75.114329268292678</v>
      </c>
    </row>
    <row r="809" spans="1:12" x14ac:dyDescent="0.25">
      <c r="A809" s="13">
        <v>30</v>
      </c>
      <c r="B809" s="93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28">
        <v>182.05520000000001</v>
      </c>
      <c r="G809" s="13">
        <v>155</v>
      </c>
      <c r="H809" s="88">
        <v>265</v>
      </c>
      <c r="I809" s="13">
        <v>2376</v>
      </c>
      <c r="J809" s="13">
        <v>2441</v>
      </c>
      <c r="K809" s="13">
        <v>454</v>
      </c>
      <c r="L809" s="15">
        <f t="shared" si="25"/>
        <v>67.886112249078238</v>
      </c>
    </row>
    <row r="810" spans="1:12" x14ac:dyDescent="0.25">
      <c r="A810" s="13">
        <v>31</v>
      </c>
      <c r="B810" s="93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28">
        <v>153.82089999999999</v>
      </c>
      <c r="G810" s="13">
        <v>103</v>
      </c>
      <c r="H810" s="88">
        <v>200</v>
      </c>
      <c r="I810" s="13">
        <v>1786</v>
      </c>
      <c r="J810" s="13">
        <v>1829</v>
      </c>
      <c r="K810" s="13">
        <v>370</v>
      </c>
      <c r="L810" s="15">
        <f t="shared" si="25"/>
        <v>73.838162930563158</v>
      </c>
    </row>
    <row r="811" spans="1:12" x14ac:dyDescent="0.25">
      <c r="A811" s="13">
        <v>32</v>
      </c>
      <c r="B811" s="93" t="str">
        <f t="shared" si="24"/>
        <v>2017Cheb</v>
      </c>
      <c r="C811" s="13">
        <v>2017</v>
      </c>
      <c r="D811" s="14" t="s">
        <v>35</v>
      </c>
      <c r="E811" s="14" t="s">
        <v>34</v>
      </c>
      <c r="F811" s="28">
        <v>244.60159999999999</v>
      </c>
      <c r="G811" s="13">
        <v>157</v>
      </c>
      <c r="H811" s="88">
        <v>492</v>
      </c>
      <c r="I811" s="13">
        <v>2903</v>
      </c>
      <c r="J811" s="13">
        <v>2878</v>
      </c>
      <c r="K811" s="13">
        <v>1198</v>
      </c>
      <c r="L811" s="15">
        <f t="shared" si="25"/>
        <v>151.93537178596247</v>
      </c>
    </row>
    <row r="812" spans="1:12" x14ac:dyDescent="0.25">
      <c r="A812" s="13">
        <v>33</v>
      </c>
      <c r="B812" s="93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28">
        <v>173.88679999999999</v>
      </c>
      <c r="G812" s="13">
        <v>135</v>
      </c>
      <c r="H812" s="88">
        <v>258</v>
      </c>
      <c r="I812" s="13">
        <v>3645</v>
      </c>
      <c r="J812" s="13">
        <v>3709</v>
      </c>
      <c r="K812" s="13">
        <v>726</v>
      </c>
      <c r="L812" s="15">
        <f t="shared" si="25"/>
        <v>71.445133459153411</v>
      </c>
    </row>
    <row r="813" spans="1:12" x14ac:dyDescent="0.25">
      <c r="A813" s="13">
        <v>34</v>
      </c>
      <c r="B813" s="93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28">
        <v>221.0487</v>
      </c>
      <c r="G813" s="13">
        <v>126</v>
      </c>
      <c r="H813" s="88">
        <v>302</v>
      </c>
      <c r="I813" s="13">
        <v>1698</v>
      </c>
      <c r="J813" s="13">
        <v>1697</v>
      </c>
      <c r="K813" s="13">
        <v>472</v>
      </c>
      <c r="L813" s="15">
        <f t="shared" si="25"/>
        <v>101.52032999410726</v>
      </c>
    </row>
    <row r="814" spans="1:12" x14ac:dyDescent="0.25">
      <c r="A814" s="13">
        <v>35</v>
      </c>
      <c r="B814" s="93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28">
        <v>168.79130000000001</v>
      </c>
      <c r="G814" s="13">
        <v>136</v>
      </c>
      <c r="H814" s="88">
        <v>265</v>
      </c>
      <c r="I814" s="13">
        <v>1708</v>
      </c>
      <c r="J814" s="13">
        <v>1585</v>
      </c>
      <c r="K814" s="13">
        <v>471</v>
      </c>
      <c r="L814" s="15">
        <f t="shared" si="25"/>
        <v>108.46372239747633</v>
      </c>
    </row>
    <row r="815" spans="1:12" x14ac:dyDescent="0.25">
      <c r="A815" s="13">
        <v>36</v>
      </c>
      <c r="B815" s="93" t="str">
        <f t="shared" si="24"/>
        <v>2017Plzeň-Město</v>
      </c>
      <c r="C815" s="13">
        <v>2017</v>
      </c>
      <c r="D815" s="14" t="s">
        <v>135</v>
      </c>
      <c r="E815" s="14" t="s">
        <v>34</v>
      </c>
      <c r="F815" s="28">
        <v>234.30019999999999</v>
      </c>
      <c r="G815" s="13">
        <v>175</v>
      </c>
      <c r="H815" s="88">
        <v>354</v>
      </c>
      <c r="I815" s="13">
        <v>7789</v>
      </c>
      <c r="J815" s="13">
        <v>8003</v>
      </c>
      <c r="K815" s="13">
        <v>3093</v>
      </c>
      <c r="L815" s="15">
        <f t="shared" si="25"/>
        <v>141.06522554042235</v>
      </c>
    </row>
    <row r="816" spans="1:12" x14ac:dyDescent="0.25">
      <c r="A816" s="13">
        <v>37</v>
      </c>
      <c r="B816" s="93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28">
        <v>166.54159999999999</v>
      </c>
      <c r="G816" s="13">
        <v>115</v>
      </c>
      <c r="H816" s="88">
        <v>289</v>
      </c>
      <c r="I816" s="13">
        <v>2557</v>
      </c>
      <c r="J816" s="13">
        <v>2606</v>
      </c>
      <c r="K816" s="13">
        <v>790</v>
      </c>
      <c r="L816" s="15">
        <f t="shared" si="25"/>
        <v>110.64850345356869</v>
      </c>
    </row>
    <row r="817" spans="1:12" x14ac:dyDescent="0.25">
      <c r="A817" s="13">
        <v>38</v>
      </c>
      <c r="B817" s="93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28">
        <v>184.5795</v>
      </c>
      <c r="G817" s="13">
        <v>132.5</v>
      </c>
      <c r="H817" s="88">
        <v>259</v>
      </c>
      <c r="I817" s="13">
        <v>1371</v>
      </c>
      <c r="J817" s="13">
        <v>1372</v>
      </c>
      <c r="K817" s="13">
        <v>378</v>
      </c>
      <c r="L817" s="15">
        <f t="shared" si="25"/>
        <v>100.5612244897959</v>
      </c>
    </row>
    <row r="818" spans="1:12" x14ac:dyDescent="0.25">
      <c r="A818" s="13">
        <v>39</v>
      </c>
      <c r="B818" s="93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28">
        <v>170.9632</v>
      </c>
      <c r="G818" s="13">
        <v>127</v>
      </c>
      <c r="H818" s="88">
        <v>239</v>
      </c>
      <c r="I818" s="13">
        <v>3390</v>
      </c>
      <c r="J818" s="13">
        <v>3487</v>
      </c>
      <c r="K818" s="13">
        <v>723</v>
      </c>
      <c r="L818" s="15">
        <f t="shared" si="25"/>
        <v>75.679667335818749</v>
      </c>
    </row>
    <row r="819" spans="1:12" x14ac:dyDescent="0.25">
      <c r="A819" s="13">
        <v>40</v>
      </c>
      <c r="B819" s="93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28">
        <v>213.63290000000001</v>
      </c>
      <c r="G819" s="13">
        <v>156</v>
      </c>
      <c r="H819" s="88">
        <v>336</v>
      </c>
      <c r="I819" s="13">
        <v>1700</v>
      </c>
      <c r="J819" s="13">
        <v>1753</v>
      </c>
      <c r="K819" s="13">
        <v>588</v>
      </c>
      <c r="L819" s="15">
        <f t="shared" si="25"/>
        <v>122.43011979463776</v>
      </c>
    </row>
    <row r="820" spans="1:12" x14ac:dyDescent="0.25">
      <c r="A820" s="13">
        <v>41</v>
      </c>
      <c r="B820" s="93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28">
        <v>268.28039999999999</v>
      </c>
      <c r="G820" s="13">
        <v>178</v>
      </c>
      <c r="H820" s="88">
        <v>493</v>
      </c>
      <c r="I820" s="13">
        <v>3359</v>
      </c>
      <c r="J820" s="13">
        <v>3382</v>
      </c>
      <c r="K820" s="13">
        <v>1501</v>
      </c>
      <c r="L820" s="15">
        <f t="shared" si="25"/>
        <v>161.99438202247191</v>
      </c>
    </row>
    <row r="821" spans="1:12" x14ac:dyDescent="0.25">
      <c r="A821" s="13">
        <v>42</v>
      </c>
      <c r="B821" s="93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28">
        <v>360.33390000000003</v>
      </c>
      <c r="G821" s="13">
        <v>248</v>
      </c>
      <c r="H821" s="88">
        <v>643</v>
      </c>
      <c r="I821" s="13">
        <v>4326</v>
      </c>
      <c r="J821" s="13">
        <v>4401</v>
      </c>
      <c r="K821" s="13">
        <v>2002</v>
      </c>
      <c r="L821" s="15">
        <f t="shared" si="25"/>
        <v>166.03726425812314</v>
      </c>
    </row>
    <row r="822" spans="1:12" x14ac:dyDescent="0.25">
      <c r="A822" s="13">
        <v>43</v>
      </c>
      <c r="B822" s="93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28">
        <v>745.41560000000004</v>
      </c>
      <c r="G822" s="13">
        <v>682</v>
      </c>
      <c r="H822" s="88">
        <v>1248</v>
      </c>
      <c r="I822" s="13">
        <v>4776</v>
      </c>
      <c r="J822" s="13">
        <v>8148</v>
      </c>
      <c r="K822" s="13">
        <v>5376</v>
      </c>
      <c r="L822" s="15">
        <f t="shared" si="25"/>
        <v>240.82474226804123</v>
      </c>
    </row>
    <row r="823" spans="1:12" x14ac:dyDescent="0.25">
      <c r="A823" s="13">
        <v>44</v>
      </c>
      <c r="B823" s="93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28">
        <v>313.75540000000001</v>
      </c>
      <c r="G823" s="13">
        <v>203.5</v>
      </c>
      <c r="H823" s="88">
        <v>459</v>
      </c>
      <c r="I823" s="13">
        <v>2554</v>
      </c>
      <c r="J823" s="13">
        <v>2674</v>
      </c>
      <c r="K823" s="13">
        <v>1086</v>
      </c>
      <c r="L823" s="15">
        <f t="shared" si="25"/>
        <v>148.23859386686613</v>
      </c>
    </row>
    <row r="824" spans="1:12" x14ac:dyDescent="0.25">
      <c r="A824" s="13">
        <v>45</v>
      </c>
      <c r="B824" s="93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28">
        <v>329.97910000000002</v>
      </c>
      <c r="G824" s="13">
        <v>241</v>
      </c>
      <c r="H824" s="88">
        <v>529</v>
      </c>
      <c r="I824" s="13">
        <v>5702</v>
      </c>
      <c r="J824" s="13">
        <v>5643</v>
      </c>
      <c r="K824" s="13">
        <v>2875</v>
      </c>
      <c r="L824" s="15">
        <f t="shared" si="25"/>
        <v>185.96048201311362</v>
      </c>
    </row>
    <row r="825" spans="1:12" x14ac:dyDescent="0.25">
      <c r="A825" s="13">
        <v>46</v>
      </c>
      <c r="B825" s="93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28">
        <v>361.43450000000001</v>
      </c>
      <c r="G825" s="13">
        <v>309</v>
      </c>
      <c r="H825" s="88">
        <v>498</v>
      </c>
      <c r="I825" s="13">
        <v>3234</v>
      </c>
      <c r="J825" s="13">
        <v>3581</v>
      </c>
      <c r="K825" s="13">
        <v>1507</v>
      </c>
      <c r="L825" s="15">
        <f t="shared" si="25"/>
        <v>153.60374197151634</v>
      </c>
    </row>
    <row r="826" spans="1:12" x14ac:dyDescent="0.25">
      <c r="A826" s="13">
        <v>47</v>
      </c>
      <c r="B826" s="93" t="str">
        <f t="shared" si="24"/>
        <v>2017Louny</v>
      </c>
      <c r="C826" s="13">
        <v>2017</v>
      </c>
      <c r="D826" s="14" t="s">
        <v>50</v>
      </c>
      <c r="E826" s="14" t="s">
        <v>44</v>
      </c>
      <c r="F826" s="28">
        <v>407.50310000000002</v>
      </c>
      <c r="G826" s="13">
        <v>308.5</v>
      </c>
      <c r="H826" s="88">
        <v>661</v>
      </c>
      <c r="I826" s="13">
        <v>2864</v>
      </c>
      <c r="J826" s="13">
        <v>2939</v>
      </c>
      <c r="K826" s="13">
        <v>1819</v>
      </c>
      <c r="L826" s="15">
        <f t="shared" si="25"/>
        <v>225.9050697516162</v>
      </c>
    </row>
    <row r="827" spans="1:12" x14ac:dyDescent="0.25">
      <c r="A827" s="13">
        <v>48</v>
      </c>
      <c r="B827" s="93" t="str">
        <f t="shared" si="24"/>
        <v>2017Most</v>
      </c>
      <c r="C827" s="13">
        <v>2017</v>
      </c>
      <c r="D827" s="14" t="s">
        <v>51</v>
      </c>
      <c r="E827" s="14" t="s">
        <v>44</v>
      </c>
      <c r="F827" s="28">
        <v>297.73509999999999</v>
      </c>
      <c r="G827" s="13">
        <v>206</v>
      </c>
      <c r="H827" s="88">
        <v>456</v>
      </c>
      <c r="I827" s="13">
        <v>5211</v>
      </c>
      <c r="J827" s="13">
        <v>4901</v>
      </c>
      <c r="K827" s="13">
        <v>2158</v>
      </c>
      <c r="L827" s="15">
        <f t="shared" si="25"/>
        <v>160.71618037135278</v>
      </c>
    </row>
    <row r="828" spans="1:12" x14ac:dyDescent="0.25">
      <c r="A828" s="13">
        <v>49</v>
      </c>
      <c r="B828" s="93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28">
        <v>275.70690000000002</v>
      </c>
      <c r="G828" s="13">
        <v>177</v>
      </c>
      <c r="H828" s="88">
        <v>451</v>
      </c>
      <c r="I828" s="13">
        <v>4808</v>
      </c>
      <c r="J828" s="13">
        <v>4979</v>
      </c>
      <c r="K828" s="13">
        <v>1613</v>
      </c>
      <c r="L828" s="15">
        <f t="shared" si="25"/>
        <v>118.24563165294235</v>
      </c>
    </row>
    <row r="829" spans="1:12" x14ac:dyDescent="0.25">
      <c r="A829" s="13">
        <v>50</v>
      </c>
      <c r="B829" s="93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28">
        <v>533.56039999999996</v>
      </c>
      <c r="G829" s="13">
        <v>407</v>
      </c>
      <c r="H829" s="88">
        <v>1008</v>
      </c>
      <c r="I829" s="13">
        <v>7401</v>
      </c>
      <c r="J829" s="13">
        <v>8854</v>
      </c>
      <c r="K829" s="13">
        <v>5410</v>
      </c>
      <c r="L829" s="15">
        <f t="shared" si="25"/>
        <v>223.02349220691215</v>
      </c>
    </row>
    <row r="830" spans="1:12" x14ac:dyDescent="0.25">
      <c r="A830" s="13">
        <v>51</v>
      </c>
      <c r="B830" s="93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28">
        <v>188.23390000000001</v>
      </c>
      <c r="G830" s="13">
        <v>133</v>
      </c>
      <c r="H830" s="88">
        <v>302</v>
      </c>
      <c r="I830" s="13">
        <v>1897</v>
      </c>
      <c r="J830" s="13">
        <v>1881</v>
      </c>
      <c r="K830" s="13">
        <v>630</v>
      </c>
      <c r="L830" s="15">
        <f t="shared" si="25"/>
        <v>122.2488038277512</v>
      </c>
    </row>
    <row r="831" spans="1:12" x14ac:dyDescent="0.25">
      <c r="A831" s="13">
        <v>52</v>
      </c>
      <c r="B831" s="93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28">
        <v>242.19489999999999</v>
      </c>
      <c r="G831" s="13">
        <v>169</v>
      </c>
      <c r="H831" s="88">
        <v>336</v>
      </c>
      <c r="I831" s="13">
        <v>4103</v>
      </c>
      <c r="J831" s="13">
        <v>4066</v>
      </c>
      <c r="K831" s="13">
        <v>1412</v>
      </c>
      <c r="L831" s="15">
        <f t="shared" si="25"/>
        <v>126.75356615838662</v>
      </c>
    </row>
    <row r="832" spans="1:12" x14ac:dyDescent="0.25">
      <c r="A832" s="13">
        <v>53</v>
      </c>
      <c r="B832" s="93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28">
        <v>275.2353</v>
      </c>
      <c r="G832" s="13">
        <v>186</v>
      </c>
      <c r="H832" s="88">
        <v>394</v>
      </c>
      <c r="I832" s="13">
        <v>1993</v>
      </c>
      <c r="J832" s="13">
        <v>2023</v>
      </c>
      <c r="K832" s="13">
        <v>810</v>
      </c>
      <c r="L832" s="15">
        <f t="shared" si="25"/>
        <v>146.14434008897678</v>
      </c>
    </row>
    <row r="833" spans="1:12" x14ac:dyDescent="0.25">
      <c r="A833" s="13">
        <v>54</v>
      </c>
      <c r="B833" s="93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28">
        <v>279.69450000000001</v>
      </c>
      <c r="G833" s="13">
        <v>183</v>
      </c>
      <c r="H833" s="88">
        <v>592</v>
      </c>
      <c r="I833" s="13">
        <v>1312</v>
      </c>
      <c r="J833" s="13">
        <v>1358</v>
      </c>
      <c r="K833" s="13">
        <v>626</v>
      </c>
      <c r="L833" s="15">
        <f t="shared" si="25"/>
        <v>168.25478645066275</v>
      </c>
    </row>
    <row r="834" spans="1:12" x14ac:dyDescent="0.25">
      <c r="A834" s="13">
        <v>55</v>
      </c>
      <c r="B834" s="93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28">
        <v>173.03120000000001</v>
      </c>
      <c r="G834" s="13">
        <v>132</v>
      </c>
      <c r="H834" s="88">
        <v>218</v>
      </c>
      <c r="I834" s="13">
        <v>2150</v>
      </c>
      <c r="J834" s="13">
        <v>2172</v>
      </c>
      <c r="K834" s="13">
        <v>413</v>
      </c>
      <c r="L834" s="15">
        <f t="shared" si="25"/>
        <v>69.403775322283607</v>
      </c>
    </row>
    <row r="835" spans="1:12" x14ac:dyDescent="0.25">
      <c r="A835" s="13">
        <v>56</v>
      </c>
      <c r="B835" s="93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28">
        <v>288.96469999999999</v>
      </c>
      <c r="G835" s="13">
        <v>183</v>
      </c>
      <c r="H835" s="88">
        <v>524</v>
      </c>
      <c r="I835" s="13">
        <v>4457</v>
      </c>
      <c r="J835" s="13">
        <v>4337</v>
      </c>
      <c r="K835" s="13">
        <v>1847</v>
      </c>
      <c r="L835" s="15">
        <f t="shared" si="25"/>
        <v>155.4427023287987</v>
      </c>
    </row>
    <row r="836" spans="1:12" x14ac:dyDescent="0.25">
      <c r="A836" s="13">
        <v>57</v>
      </c>
      <c r="B836" s="93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28">
        <v>250.99299999999999</v>
      </c>
      <c r="G836" s="13">
        <v>157</v>
      </c>
      <c r="H836" s="88">
        <v>531</v>
      </c>
      <c r="I836" s="13">
        <v>1726</v>
      </c>
      <c r="J836" s="13">
        <v>1558</v>
      </c>
      <c r="K836" s="13">
        <v>740</v>
      </c>
      <c r="L836" s="15">
        <f t="shared" si="25"/>
        <v>173.3632862644416</v>
      </c>
    </row>
    <row r="837" spans="1:12" x14ac:dyDescent="0.25">
      <c r="A837" s="13">
        <v>58</v>
      </c>
      <c r="B837" s="93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28">
        <v>440.02109999999999</v>
      </c>
      <c r="G837" s="13">
        <v>256</v>
      </c>
      <c r="H837" s="88">
        <v>945</v>
      </c>
      <c r="I837" s="13">
        <v>926</v>
      </c>
      <c r="J837" s="13">
        <v>947</v>
      </c>
      <c r="K837" s="13">
        <v>454</v>
      </c>
      <c r="L837" s="15">
        <f t="shared" si="25"/>
        <v>174.98416050686379</v>
      </c>
    </row>
    <row r="838" spans="1:12" x14ac:dyDescent="0.25">
      <c r="A838" s="13">
        <v>59</v>
      </c>
      <c r="B838" s="93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28">
        <v>174.74780000000001</v>
      </c>
      <c r="G838" s="13">
        <v>125</v>
      </c>
      <c r="H838" s="88">
        <v>258</v>
      </c>
      <c r="I838" s="13">
        <v>1898</v>
      </c>
      <c r="J838" s="13">
        <v>1892</v>
      </c>
      <c r="K838" s="13">
        <v>453</v>
      </c>
      <c r="L838" s="15">
        <f t="shared" si="25"/>
        <v>87.391649048625794</v>
      </c>
    </row>
    <row r="839" spans="1:12" x14ac:dyDescent="0.25">
      <c r="A839" s="13">
        <v>60</v>
      </c>
      <c r="B839" s="93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28">
        <v>194.08619999999999</v>
      </c>
      <c r="G839" s="13">
        <v>140</v>
      </c>
      <c r="H839" s="88">
        <v>242</v>
      </c>
      <c r="I839" s="13">
        <v>3123</v>
      </c>
      <c r="J839" s="13">
        <v>3162</v>
      </c>
      <c r="K839" s="13">
        <v>736</v>
      </c>
      <c r="L839" s="15">
        <f t="shared" ref="L839:L902" si="27">K839/J839*365</f>
        <v>84.958886780518654</v>
      </c>
    </row>
    <row r="840" spans="1:12" x14ac:dyDescent="0.25">
      <c r="A840" s="13">
        <v>61</v>
      </c>
      <c r="B840" s="93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28">
        <v>228.9144</v>
      </c>
      <c r="G840" s="13">
        <v>161</v>
      </c>
      <c r="H840" s="88">
        <v>395</v>
      </c>
      <c r="I840" s="13">
        <v>3102</v>
      </c>
      <c r="J840" s="13">
        <v>3140</v>
      </c>
      <c r="K840" s="13">
        <v>696</v>
      </c>
      <c r="L840" s="15">
        <f t="shared" si="27"/>
        <v>80.904458598726123</v>
      </c>
    </row>
    <row r="841" spans="1:12" x14ac:dyDescent="0.25">
      <c r="A841" s="13">
        <v>62</v>
      </c>
      <c r="B841" s="93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28">
        <v>280.80919999999998</v>
      </c>
      <c r="G841" s="13">
        <v>210</v>
      </c>
      <c r="H841" s="88">
        <v>455</v>
      </c>
      <c r="I841" s="13">
        <v>2238</v>
      </c>
      <c r="J841" s="13">
        <v>2345</v>
      </c>
      <c r="K841" s="13">
        <v>1015</v>
      </c>
      <c r="L841" s="15">
        <f t="shared" si="27"/>
        <v>157.98507462686567</v>
      </c>
    </row>
    <row r="842" spans="1:12" x14ac:dyDescent="0.25">
      <c r="A842" s="13">
        <v>63</v>
      </c>
      <c r="B842" s="93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28">
        <v>514.86699999999996</v>
      </c>
      <c r="G842" s="13">
        <v>369</v>
      </c>
      <c r="H842" s="88">
        <v>995</v>
      </c>
      <c r="I842" s="13">
        <v>16610</v>
      </c>
      <c r="J842" s="13">
        <v>18763</v>
      </c>
      <c r="K842" s="13">
        <v>9249</v>
      </c>
      <c r="L842" s="15">
        <f t="shared" si="27"/>
        <v>179.92245376538932</v>
      </c>
    </row>
    <row r="843" spans="1:12" x14ac:dyDescent="0.25">
      <c r="A843" s="13">
        <v>64</v>
      </c>
      <c r="B843" s="93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28">
        <v>456.47559999999999</v>
      </c>
      <c r="G843" s="13">
        <v>275</v>
      </c>
      <c r="H843" s="88">
        <v>888</v>
      </c>
      <c r="I843" s="13">
        <v>3512</v>
      </c>
      <c r="J843" s="13">
        <v>3927</v>
      </c>
      <c r="K843" s="13">
        <v>1667</v>
      </c>
      <c r="L843" s="15">
        <f t="shared" si="27"/>
        <v>154.94143111790171</v>
      </c>
    </row>
    <row r="844" spans="1:12" x14ac:dyDescent="0.25">
      <c r="A844" s="13">
        <v>65</v>
      </c>
      <c r="B844" s="93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28">
        <v>720.73140000000001</v>
      </c>
      <c r="G844" s="13">
        <v>571</v>
      </c>
      <c r="H844" s="88">
        <v>1313.5</v>
      </c>
      <c r="I844" s="13">
        <v>2571</v>
      </c>
      <c r="J844" s="13">
        <v>2998</v>
      </c>
      <c r="K844" s="13">
        <v>1638</v>
      </c>
      <c r="L844" s="15">
        <f t="shared" si="27"/>
        <v>199.42294863242159</v>
      </c>
    </row>
    <row r="845" spans="1:12" x14ac:dyDescent="0.25">
      <c r="A845" s="13">
        <v>66</v>
      </c>
      <c r="B845" s="93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28">
        <v>373.0949</v>
      </c>
      <c r="G845" s="13">
        <v>268</v>
      </c>
      <c r="H845" s="88">
        <v>560</v>
      </c>
      <c r="I845" s="13">
        <v>3065</v>
      </c>
      <c r="J845" s="13">
        <v>3211</v>
      </c>
      <c r="K845" s="13">
        <v>1558</v>
      </c>
      <c r="L845" s="15">
        <f t="shared" si="27"/>
        <v>177.10059171597632</v>
      </c>
    </row>
    <row r="846" spans="1:12" x14ac:dyDescent="0.25">
      <c r="A846" s="13">
        <v>67</v>
      </c>
      <c r="B846" s="93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28">
        <v>245.928</v>
      </c>
      <c r="G846" s="13">
        <v>191</v>
      </c>
      <c r="H846" s="88">
        <v>364</v>
      </c>
      <c r="I846" s="13">
        <v>2733</v>
      </c>
      <c r="J846" s="13">
        <v>2729</v>
      </c>
      <c r="K846" s="13">
        <v>1068</v>
      </c>
      <c r="L846" s="15">
        <f t="shared" si="27"/>
        <v>142.84353242946133</v>
      </c>
    </row>
    <row r="847" spans="1:12" x14ac:dyDescent="0.25">
      <c r="A847" s="13">
        <v>68</v>
      </c>
      <c r="B847" s="93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28">
        <v>237.51849999999999</v>
      </c>
      <c r="G847" s="13">
        <v>171</v>
      </c>
      <c r="H847" s="88">
        <v>324</v>
      </c>
      <c r="I847" s="13">
        <v>2376</v>
      </c>
      <c r="J847" s="13">
        <v>2446</v>
      </c>
      <c r="K847" s="13">
        <v>746</v>
      </c>
      <c r="L847" s="15">
        <f t="shared" si="27"/>
        <v>111.32052330335242</v>
      </c>
    </row>
    <row r="848" spans="1:12" x14ac:dyDescent="0.25">
      <c r="A848" s="13">
        <v>69</v>
      </c>
      <c r="B848" s="93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28">
        <v>347.59570000000002</v>
      </c>
      <c r="G848" s="13">
        <v>279</v>
      </c>
      <c r="H848" s="88">
        <v>544</v>
      </c>
      <c r="I848" s="13">
        <v>2695</v>
      </c>
      <c r="J848" s="13">
        <v>2673</v>
      </c>
      <c r="K848" s="13">
        <v>1247</v>
      </c>
      <c r="L848" s="15">
        <f t="shared" si="27"/>
        <v>170.27871305649083</v>
      </c>
    </row>
    <row r="849" spans="1:12" x14ac:dyDescent="0.25">
      <c r="A849" s="13">
        <v>70</v>
      </c>
      <c r="B849" s="93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28">
        <v>215.74539999999999</v>
      </c>
      <c r="G849" s="13">
        <v>159</v>
      </c>
      <c r="H849" s="88">
        <v>323</v>
      </c>
      <c r="I849" s="13">
        <v>2010</v>
      </c>
      <c r="J849" s="13">
        <v>2175</v>
      </c>
      <c r="K849" s="13">
        <v>563</v>
      </c>
      <c r="L849" s="15">
        <f t="shared" si="27"/>
        <v>94.480459770114933</v>
      </c>
    </row>
    <row r="850" spans="1:12" x14ac:dyDescent="0.25">
      <c r="A850" s="13">
        <v>71</v>
      </c>
      <c r="B850" s="93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28">
        <v>315.49900000000002</v>
      </c>
      <c r="G850" s="13">
        <v>184</v>
      </c>
      <c r="H850" s="88">
        <v>617</v>
      </c>
      <c r="I850" s="13">
        <v>2347</v>
      </c>
      <c r="J850" s="13">
        <v>2847</v>
      </c>
      <c r="K850" s="13">
        <v>1155</v>
      </c>
      <c r="L850" s="15">
        <f t="shared" si="27"/>
        <v>148.07692307692307</v>
      </c>
    </row>
    <row r="851" spans="1:12" x14ac:dyDescent="0.25">
      <c r="A851" s="13">
        <v>72</v>
      </c>
      <c r="B851" s="93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28">
        <v>460.80849999999998</v>
      </c>
      <c r="G851" s="13">
        <v>298</v>
      </c>
      <c r="H851" s="88">
        <v>972</v>
      </c>
      <c r="I851" s="13">
        <v>1851</v>
      </c>
      <c r="J851" s="13">
        <v>1853</v>
      </c>
      <c r="K851" s="13">
        <v>1267</v>
      </c>
      <c r="L851" s="15">
        <f t="shared" si="27"/>
        <v>249.57096600107934</v>
      </c>
    </row>
    <row r="852" spans="1:12" x14ac:dyDescent="0.25">
      <c r="A852" s="13">
        <v>73</v>
      </c>
      <c r="B852" s="93" t="str">
        <f t="shared" si="26"/>
        <v>2017Zlín</v>
      </c>
      <c r="C852" s="13">
        <v>2017</v>
      </c>
      <c r="D852" s="14" t="s">
        <v>78</v>
      </c>
      <c r="E852" s="14" t="s">
        <v>67</v>
      </c>
      <c r="F852" s="28">
        <v>168.55789999999999</v>
      </c>
      <c r="G852" s="13">
        <v>111</v>
      </c>
      <c r="H852" s="88">
        <v>232</v>
      </c>
      <c r="I852" s="13">
        <v>3839</v>
      </c>
      <c r="J852" s="13">
        <v>4033</v>
      </c>
      <c r="K852" s="13">
        <v>829</v>
      </c>
      <c r="L852" s="15">
        <f t="shared" si="27"/>
        <v>75.027274981403423</v>
      </c>
    </row>
    <row r="853" spans="1:12" x14ac:dyDescent="0.25">
      <c r="A853" s="13">
        <v>74</v>
      </c>
      <c r="B853" s="93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28">
        <v>265.18360000000001</v>
      </c>
      <c r="G853" s="13">
        <v>177</v>
      </c>
      <c r="H853" s="88">
        <v>438</v>
      </c>
      <c r="I853" s="13">
        <v>2851</v>
      </c>
      <c r="J853" s="13">
        <v>3012</v>
      </c>
      <c r="K853" s="13">
        <v>1210</v>
      </c>
      <c r="L853" s="15">
        <f t="shared" si="27"/>
        <v>146.63014608233732</v>
      </c>
    </row>
    <row r="854" spans="1:12" x14ac:dyDescent="0.25">
      <c r="A854" s="13">
        <v>75</v>
      </c>
      <c r="B854" s="93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28">
        <v>317.39499999999998</v>
      </c>
      <c r="G854" s="13">
        <v>198</v>
      </c>
      <c r="H854" s="88">
        <v>562</v>
      </c>
      <c r="I854" s="13">
        <v>2140</v>
      </c>
      <c r="J854" s="13">
        <v>2208</v>
      </c>
      <c r="K854" s="13">
        <v>1011</v>
      </c>
      <c r="L854" s="15">
        <f t="shared" si="27"/>
        <v>167.12635869565219</v>
      </c>
    </row>
    <row r="855" spans="1:12" x14ac:dyDescent="0.25">
      <c r="A855" s="13">
        <v>76</v>
      </c>
      <c r="B855" s="93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28">
        <v>245.7482</v>
      </c>
      <c r="G855" s="13">
        <v>190</v>
      </c>
      <c r="H855" s="88">
        <v>356</v>
      </c>
      <c r="I855" s="13">
        <v>2863</v>
      </c>
      <c r="J855" s="13">
        <v>2861</v>
      </c>
      <c r="K855" s="13">
        <v>1358</v>
      </c>
      <c r="L855" s="15">
        <f t="shared" si="27"/>
        <v>173.25061167423976</v>
      </c>
    </row>
    <row r="856" spans="1:12" x14ac:dyDescent="0.25">
      <c r="A856" s="13">
        <v>77</v>
      </c>
      <c r="B856" s="93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28">
        <v>227.00749999999999</v>
      </c>
      <c r="G856" s="13">
        <v>174</v>
      </c>
      <c r="H856" s="88">
        <v>341</v>
      </c>
      <c r="I856" s="13">
        <v>5508</v>
      </c>
      <c r="J856" s="13">
        <v>5221</v>
      </c>
      <c r="K856" s="13">
        <v>1997</v>
      </c>
      <c r="L856" s="15">
        <f t="shared" si="27"/>
        <v>139.61022792568474</v>
      </c>
    </row>
    <row r="857" spans="1:12" x14ac:dyDescent="0.25">
      <c r="A857" s="13">
        <v>78</v>
      </c>
      <c r="B857" s="93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28">
        <v>326.21789999999999</v>
      </c>
      <c r="G857" s="13">
        <v>238</v>
      </c>
      <c r="H857" s="88">
        <v>476</v>
      </c>
      <c r="I857" s="13">
        <v>1146</v>
      </c>
      <c r="J857" s="13">
        <v>1203</v>
      </c>
      <c r="K857" s="13">
        <v>461</v>
      </c>
      <c r="L857" s="15">
        <f t="shared" si="27"/>
        <v>139.87115544472152</v>
      </c>
    </row>
    <row r="858" spans="1:12" x14ac:dyDescent="0.25">
      <c r="A858" s="13">
        <v>79</v>
      </c>
      <c r="B858" s="93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28">
        <v>192.7876</v>
      </c>
      <c r="G858" s="13">
        <v>159</v>
      </c>
      <c r="H858" s="88">
        <v>280</v>
      </c>
      <c r="I858" s="13">
        <v>9499</v>
      </c>
      <c r="J858" s="13">
        <v>9585</v>
      </c>
      <c r="K858" s="13">
        <v>2846</v>
      </c>
      <c r="L858" s="15">
        <f t="shared" si="27"/>
        <v>108.37663015127805</v>
      </c>
    </row>
    <row r="859" spans="1:12" x14ac:dyDescent="0.25">
      <c r="A859" s="13">
        <v>80</v>
      </c>
      <c r="B859" s="93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28">
        <v>175.1019</v>
      </c>
      <c r="G859" s="13">
        <v>133</v>
      </c>
      <c r="H859" s="88">
        <v>236</v>
      </c>
      <c r="I859" s="13">
        <v>3527</v>
      </c>
      <c r="J859" s="13">
        <v>3576</v>
      </c>
      <c r="K859" s="13">
        <v>967</v>
      </c>
      <c r="L859" s="15">
        <f t="shared" si="27"/>
        <v>98.701062639821018</v>
      </c>
    </row>
    <row r="860" spans="1:12" x14ac:dyDescent="0.25">
      <c r="A860" s="13">
        <v>81</v>
      </c>
      <c r="B860" s="93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28">
        <v>162.55779999999999</v>
      </c>
      <c r="G860" s="13">
        <v>120</v>
      </c>
      <c r="H860" s="88">
        <v>220</v>
      </c>
      <c r="I860" s="13">
        <v>5765</v>
      </c>
      <c r="J860" s="13">
        <v>5819</v>
      </c>
      <c r="K860" s="13">
        <v>1318</v>
      </c>
      <c r="L860" s="15">
        <f t="shared" si="27"/>
        <v>82.672280460560231</v>
      </c>
    </row>
    <row r="861" spans="1:12" x14ac:dyDescent="0.25">
      <c r="A861" s="13">
        <v>82</v>
      </c>
      <c r="B861" s="93" t="str">
        <f t="shared" si="26"/>
        <v>2017Opava</v>
      </c>
      <c r="C861" s="13">
        <v>2017</v>
      </c>
      <c r="D861" s="14" t="s">
        <v>88</v>
      </c>
      <c r="E861" s="14" t="s">
        <v>82</v>
      </c>
      <c r="F861" s="28">
        <v>225.74529999999999</v>
      </c>
      <c r="G861" s="13">
        <v>160</v>
      </c>
      <c r="H861" s="88">
        <v>331</v>
      </c>
      <c r="I861" s="13">
        <v>4057</v>
      </c>
      <c r="J861" s="13">
        <v>3859</v>
      </c>
      <c r="K861" s="13">
        <v>1419</v>
      </c>
      <c r="L861" s="15">
        <f t="shared" si="27"/>
        <v>134.21482249287382</v>
      </c>
    </row>
    <row r="862" spans="1:12" x14ac:dyDescent="0.25">
      <c r="A862" s="13">
        <v>83</v>
      </c>
      <c r="B862" s="93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28">
        <v>238.3287</v>
      </c>
      <c r="G862" s="13">
        <v>175</v>
      </c>
      <c r="H862" s="88">
        <v>315</v>
      </c>
      <c r="I862" s="13">
        <v>14444</v>
      </c>
      <c r="J862" s="13">
        <v>14785</v>
      </c>
      <c r="K862" s="13">
        <v>4015</v>
      </c>
      <c r="L862" s="15">
        <f t="shared" si="27"/>
        <v>99.119039567128851</v>
      </c>
    </row>
    <row r="863" spans="1:12" x14ac:dyDescent="0.25">
      <c r="A863" s="13">
        <v>84</v>
      </c>
      <c r="B863" s="93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28">
        <v>215.78460000000001</v>
      </c>
      <c r="G863" s="13">
        <v>180</v>
      </c>
      <c r="H863" s="88">
        <v>315</v>
      </c>
      <c r="I863" s="13">
        <v>2610</v>
      </c>
      <c r="J863" s="13">
        <v>2639</v>
      </c>
      <c r="K863" s="13">
        <v>648</v>
      </c>
      <c r="L863" s="15">
        <f t="shared" si="27"/>
        <v>89.624857900719974</v>
      </c>
    </row>
    <row r="864" spans="1:12" x14ac:dyDescent="0.25">
      <c r="A864" s="13">
        <v>85</v>
      </c>
      <c r="B864" s="93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28">
        <v>333.31909999999999</v>
      </c>
      <c r="G864" s="13">
        <v>252</v>
      </c>
      <c r="H864" s="88">
        <v>561</v>
      </c>
      <c r="I864" s="13">
        <v>2523</v>
      </c>
      <c r="J864" s="13">
        <v>2489</v>
      </c>
      <c r="K864" s="13">
        <v>1231</v>
      </c>
      <c r="L864" s="15">
        <f t="shared" si="27"/>
        <v>180.52028927280031</v>
      </c>
    </row>
    <row r="865" spans="1:12" x14ac:dyDescent="0.25">
      <c r="A865" s="392">
        <v>86</v>
      </c>
      <c r="B865" s="413" t="str">
        <f t="shared" si="26"/>
        <v>2017Vsetín</v>
      </c>
      <c r="C865" s="392">
        <v>2017</v>
      </c>
      <c r="D865" s="414" t="s">
        <v>92</v>
      </c>
      <c r="E865" s="414" t="s">
        <v>82</v>
      </c>
      <c r="F865" s="397">
        <v>293.94580000000002</v>
      </c>
      <c r="G865" s="392">
        <v>226</v>
      </c>
      <c r="H865" s="395">
        <v>431</v>
      </c>
      <c r="I865" s="392">
        <v>2374</v>
      </c>
      <c r="J865" s="392">
        <v>2559</v>
      </c>
      <c r="K865" s="392">
        <v>957</v>
      </c>
      <c r="L865" s="396">
        <f t="shared" si="27"/>
        <v>136.50058616647127</v>
      </c>
    </row>
    <row r="866" spans="1:12" x14ac:dyDescent="0.25">
      <c r="A866" s="13">
        <v>1</v>
      </c>
      <c r="B866" s="93" t="str">
        <f t="shared" si="26"/>
        <v>2018Praha 1</v>
      </c>
      <c r="C866" s="13">
        <v>2018</v>
      </c>
      <c r="D866" s="14" t="s">
        <v>2</v>
      </c>
      <c r="E866" s="14" t="s">
        <v>3</v>
      </c>
      <c r="F866" s="28">
        <v>260.54289999999997</v>
      </c>
      <c r="G866" s="13">
        <v>122</v>
      </c>
      <c r="H866" s="88">
        <v>546</v>
      </c>
      <c r="I866" s="13">
        <v>17846</v>
      </c>
      <c r="J866" s="13">
        <v>16554</v>
      </c>
      <c r="K866" s="13">
        <v>9622</v>
      </c>
      <c r="L866" s="15">
        <f t="shared" si="27"/>
        <v>212.15597438685515</v>
      </c>
    </row>
    <row r="867" spans="1:12" x14ac:dyDescent="0.25">
      <c r="A867" s="13">
        <v>2</v>
      </c>
      <c r="B867" s="93" t="str">
        <f t="shared" si="26"/>
        <v>2018Praha 2</v>
      </c>
      <c r="C867" s="13">
        <v>2018</v>
      </c>
      <c r="D867" s="14" t="s">
        <v>4</v>
      </c>
      <c r="E867" s="14" t="s">
        <v>3</v>
      </c>
      <c r="F867" s="28">
        <v>421.1925</v>
      </c>
      <c r="G867" s="13">
        <v>244</v>
      </c>
      <c r="H867" s="88">
        <v>929</v>
      </c>
      <c r="I867" s="13">
        <v>5845</v>
      </c>
      <c r="J867" s="13">
        <v>6601</v>
      </c>
      <c r="K867" s="13">
        <v>4539</v>
      </c>
      <c r="L867" s="15">
        <f t="shared" si="27"/>
        <v>250.98242690501439</v>
      </c>
    </row>
    <row r="868" spans="1:12" x14ac:dyDescent="0.25">
      <c r="A868" s="13">
        <v>3</v>
      </c>
      <c r="B868" s="93" t="str">
        <f t="shared" si="26"/>
        <v>2018Praha 3</v>
      </c>
      <c r="C868" s="13">
        <v>2018</v>
      </c>
      <c r="D868" s="14" t="s">
        <v>5</v>
      </c>
      <c r="E868" s="14" t="s">
        <v>3</v>
      </c>
      <c r="F868" s="28">
        <v>205.67240000000001</v>
      </c>
      <c r="G868" s="13">
        <v>146</v>
      </c>
      <c r="H868" s="88">
        <v>335</v>
      </c>
      <c r="I868" s="13">
        <v>5601</v>
      </c>
      <c r="J868" s="13">
        <v>5396</v>
      </c>
      <c r="K868" s="13">
        <v>2180</v>
      </c>
      <c r="L868" s="15">
        <f t="shared" si="27"/>
        <v>147.46108228317271</v>
      </c>
    </row>
    <row r="869" spans="1:12" x14ac:dyDescent="0.25">
      <c r="A869" s="13">
        <v>4</v>
      </c>
      <c r="B869" s="93" t="str">
        <f t="shared" si="26"/>
        <v>2018Praha 4</v>
      </c>
      <c r="C869" s="13">
        <v>2018</v>
      </c>
      <c r="D869" s="14" t="s">
        <v>6</v>
      </c>
      <c r="E869" s="14" t="s">
        <v>3</v>
      </c>
      <c r="F869" s="28">
        <v>234.93440000000001</v>
      </c>
      <c r="G869" s="13">
        <v>162</v>
      </c>
      <c r="H869" s="88">
        <v>322</v>
      </c>
      <c r="I869" s="13">
        <v>11912</v>
      </c>
      <c r="J869" s="13">
        <v>13112</v>
      </c>
      <c r="K869" s="13">
        <v>4909</v>
      </c>
      <c r="L869" s="15">
        <f t="shared" si="27"/>
        <v>136.65230323367908</v>
      </c>
    </row>
    <row r="870" spans="1:12" x14ac:dyDescent="0.25">
      <c r="A870" s="13">
        <v>5</v>
      </c>
      <c r="B870" s="93" t="str">
        <f t="shared" si="26"/>
        <v>2018Praha 5</v>
      </c>
      <c r="C870" s="13">
        <v>2018</v>
      </c>
      <c r="D870" s="14" t="s">
        <v>7</v>
      </c>
      <c r="E870" s="14" t="s">
        <v>3</v>
      </c>
      <c r="F870" s="28">
        <v>239.47980000000001</v>
      </c>
      <c r="G870" s="13">
        <v>152</v>
      </c>
      <c r="H870" s="88">
        <v>377</v>
      </c>
      <c r="I870" s="13">
        <v>9493</v>
      </c>
      <c r="J870" s="13">
        <v>9667</v>
      </c>
      <c r="K870" s="13">
        <v>3039</v>
      </c>
      <c r="L870" s="15">
        <f t="shared" si="27"/>
        <v>114.74449156925624</v>
      </c>
    </row>
    <row r="871" spans="1:12" x14ac:dyDescent="0.25">
      <c r="A871" s="13">
        <v>6</v>
      </c>
      <c r="B871" s="93" t="str">
        <f t="shared" si="26"/>
        <v>2018Praha 6</v>
      </c>
      <c r="C871" s="13">
        <v>2018</v>
      </c>
      <c r="D871" s="14" t="s">
        <v>8</v>
      </c>
      <c r="E871" s="14" t="s">
        <v>3</v>
      </c>
      <c r="F871" s="28">
        <v>363.51600000000002</v>
      </c>
      <c r="G871" s="13">
        <v>250</v>
      </c>
      <c r="H871" s="88">
        <v>557</v>
      </c>
      <c r="I871" s="13">
        <v>5671</v>
      </c>
      <c r="J871" s="13">
        <v>5749</v>
      </c>
      <c r="K871" s="13">
        <v>3290</v>
      </c>
      <c r="L871" s="15">
        <f t="shared" si="27"/>
        <v>208.87980518351017</v>
      </c>
    </row>
    <row r="872" spans="1:12" x14ac:dyDescent="0.25">
      <c r="A872" s="13">
        <v>7</v>
      </c>
      <c r="B872" s="93" t="str">
        <f t="shared" si="26"/>
        <v>2018Praha 7</v>
      </c>
      <c r="C872" s="13">
        <v>2018</v>
      </c>
      <c r="D872" s="14" t="s">
        <v>9</v>
      </c>
      <c r="E872" s="14" t="s">
        <v>3</v>
      </c>
      <c r="F872" s="28">
        <v>477.8596</v>
      </c>
      <c r="G872" s="13">
        <v>296</v>
      </c>
      <c r="H872" s="88">
        <v>999</v>
      </c>
      <c r="I872" s="13">
        <v>3033</v>
      </c>
      <c r="J872" s="13">
        <v>3360</v>
      </c>
      <c r="K872" s="13">
        <v>2432</v>
      </c>
      <c r="L872" s="15">
        <f t="shared" si="27"/>
        <v>264.1904761904762</v>
      </c>
    </row>
    <row r="873" spans="1:12" x14ac:dyDescent="0.25">
      <c r="A873" s="13">
        <v>8</v>
      </c>
      <c r="B873" s="93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28">
        <v>443.8064</v>
      </c>
      <c r="G873" s="13">
        <v>291</v>
      </c>
      <c r="H873" s="88">
        <v>994</v>
      </c>
      <c r="I873" s="13">
        <v>6383</v>
      </c>
      <c r="J873" s="13">
        <v>6425</v>
      </c>
      <c r="K873" s="13">
        <v>3890</v>
      </c>
      <c r="L873" s="15">
        <f t="shared" si="27"/>
        <v>220.98832684824902</v>
      </c>
    </row>
    <row r="874" spans="1:12" x14ac:dyDescent="0.25">
      <c r="A874" s="13">
        <v>9</v>
      </c>
      <c r="B874" s="93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28">
        <v>279.89690000000002</v>
      </c>
      <c r="G874" s="13">
        <v>208</v>
      </c>
      <c r="H874" s="88">
        <v>454</v>
      </c>
      <c r="I874" s="13">
        <v>9398</v>
      </c>
      <c r="J874" s="13">
        <v>8875</v>
      </c>
      <c r="K874" s="13">
        <v>3407</v>
      </c>
      <c r="L874" s="15">
        <f t="shared" si="27"/>
        <v>140.11887323943662</v>
      </c>
    </row>
    <row r="875" spans="1:12" x14ac:dyDescent="0.25">
      <c r="A875" s="13">
        <v>10</v>
      </c>
      <c r="B875" s="93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28">
        <v>241.54400000000001</v>
      </c>
      <c r="G875" s="13">
        <v>175</v>
      </c>
      <c r="H875" s="88">
        <v>350</v>
      </c>
      <c r="I875" s="13">
        <v>9271</v>
      </c>
      <c r="J875" s="13">
        <v>9288</v>
      </c>
      <c r="K875" s="13">
        <v>3051</v>
      </c>
      <c r="L875" s="15">
        <f t="shared" si="27"/>
        <v>119.89825581395348</v>
      </c>
    </row>
    <row r="876" spans="1:12" x14ac:dyDescent="0.25">
      <c r="A876" s="13">
        <v>11</v>
      </c>
      <c r="B876" s="93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28">
        <v>155.54859999999999</v>
      </c>
      <c r="G876" s="13">
        <v>115</v>
      </c>
      <c r="H876" s="88">
        <v>211</v>
      </c>
      <c r="I876" s="13">
        <v>2348</v>
      </c>
      <c r="J876" s="13">
        <v>2411</v>
      </c>
      <c r="K876" s="13">
        <v>497</v>
      </c>
      <c r="L876" s="15">
        <f t="shared" si="27"/>
        <v>75.240564081294067</v>
      </c>
    </row>
    <row r="877" spans="1:12" x14ac:dyDescent="0.25">
      <c r="A877" s="13">
        <v>12</v>
      </c>
      <c r="B877" s="93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28">
        <v>223.0487</v>
      </c>
      <c r="G877" s="13">
        <v>151</v>
      </c>
      <c r="H877" s="88">
        <v>344</v>
      </c>
      <c r="I877" s="13">
        <v>2365</v>
      </c>
      <c r="J877" s="13">
        <v>2465</v>
      </c>
      <c r="K877" s="13">
        <v>843</v>
      </c>
      <c r="L877" s="15">
        <f t="shared" si="27"/>
        <v>124.82555780933062</v>
      </c>
    </row>
    <row r="878" spans="1:12" x14ac:dyDescent="0.25">
      <c r="A878" s="13">
        <v>13</v>
      </c>
      <c r="B878" s="93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28">
        <v>161.3501</v>
      </c>
      <c r="G878" s="13">
        <v>122</v>
      </c>
      <c r="H878" s="88">
        <v>244</v>
      </c>
      <c r="I878" s="13">
        <v>5417</v>
      </c>
      <c r="J878" s="13">
        <v>5259</v>
      </c>
      <c r="K878" s="13">
        <v>1389</v>
      </c>
      <c r="L878" s="15">
        <f t="shared" si="27"/>
        <v>96.403308613804896</v>
      </c>
    </row>
    <row r="879" spans="1:12" x14ac:dyDescent="0.25">
      <c r="A879" s="13">
        <v>14</v>
      </c>
      <c r="B879" s="93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28">
        <v>222.68969999999999</v>
      </c>
      <c r="G879" s="13">
        <v>164</v>
      </c>
      <c r="H879" s="88">
        <v>304</v>
      </c>
      <c r="I879" s="13">
        <v>3243</v>
      </c>
      <c r="J879" s="13">
        <v>3334</v>
      </c>
      <c r="K879" s="13">
        <v>1006</v>
      </c>
      <c r="L879" s="15">
        <f t="shared" si="27"/>
        <v>110.13497300539892</v>
      </c>
    </row>
    <row r="880" spans="1:12" x14ac:dyDescent="0.25">
      <c r="A880" s="13">
        <v>15</v>
      </c>
      <c r="B880" s="93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28">
        <v>145.2319</v>
      </c>
      <c r="G880" s="13">
        <v>107</v>
      </c>
      <c r="H880" s="88">
        <v>176.5</v>
      </c>
      <c r="I880" s="13">
        <v>1950</v>
      </c>
      <c r="J880" s="13">
        <v>1899</v>
      </c>
      <c r="K880" s="13">
        <v>278</v>
      </c>
      <c r="L880" s="15">
        <f t="shared" si="27"/>
        <v>53.433385992627706</v>
      </c>
    </row>
    <row r="881" spans="1:12" x14ac:dyDescent="0.25">
      <c r="A881" s="13">
        <v>16</v>
      </c>
      <c r="B881" s="93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28">
        <v>220.0942</v>
      </c>
      <c r="G881" s="13">
        <v>175</v>
      </c>
      <c r="H881" s="88">
        <v>317</v>
      </c>
      <c r="I881" s="13">
        <v>3606</v>
      </c>
      <c r="J881" s="13">
        <v>3631</v>
      </c>
      <c r="K881" s="13">
        <v>762</v>
      </c>
      <c r="L881" s="15">
        <f t="shared" si="27"/>
        <v>76.59873313136876</v>
      </c>
    </row>
    <row r="882" spans="1:12" x14ac:dyDescent="0.25">
      <c r="A882" s="13">
        <v>17</v>
      </c>
      <c r="B882" s="93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28">
        <v>149.61279999999999</v>
      </c>
      <c r="G882" s="13">
        <v>119</v>
      </c>
      <c r="H882" s="88">
        <v>225</v>
      </c>
      <c r="I882" s="13">
        <v>3477</v>
      </c>
      <c r="J882" s="13">
        <v>3517</v>
      </c>
      <c r="K882" s="13">
        <v>685</v>
      </c>
      <c r="L882" s="15">
        <f t="shared" si="27"/>
        <v>71.090417969860681</v>
      </c>
    </row>
    <row r="883" spans="1:12" x14ac:dyDescent="0.25">
      <c r="A883" s="13">
        <v>18</v>
      </c>
      <c r="B883" s="93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28">
        <v>178.15350000000001</v>
      </c>
      <c r="G883" s="13">
        <v>145</v>
      </c>
      <c r="H883" s="88">
        <v>238</v>
      </c>
      <c r="I883" s="13">
        <v>2580</v>
      </c>
      <c r="J883" s="13">
        <v>2659</v>
      </c>
      <c r="K883" s="13">
        <v>551</v>
      </c>
      <c r="L883" s="15">
        <f t="shared" si="27"/>
        <v>75.635577284693497</v>
      </c>
    </row>
    <row r="884" spans="1:12" x14ac:dyDescent="0.25">
      <c r="A884" s="13">
        <v>19</v>
      </c>
      <c r="B884" s="93" t="str">
        <f t="shared" si="26"/>
        <v>2018Praha-Východ</v>
      </c>
      <c r="C884" s="13">
        <v>2018</v>
      </c>
      <c r="D884" s="14" t="s">
        <v>133</v>
      </c>
      <c r="E884" s="14" t="s">
        <v>14</v>
      </c>
      <c r="F884" s="28">
        <v>203.76310000000001</v>
      </c>
      <c r="G884" s="13">
        <v>119</v>
      </c>
      <c r="H884" s="88">
        <v>366</v>
      </c>
      <c r="I884" s="13">
        <v>4429</v>
      </c>
      <c r="J884" s="13">
        <v>4404</v>
      </c>
      <c r="K884" s="13">
        <v>1318</v>
      </c>
      <c r="L884" s="15">
        <f t="shared" si="27"/>
        <v>109.23478655767484</v>
      </c>
    </row>
    <row r="885" spans="1:12" x14ac:dyDescent="0.25">
      <c r="A885" s="13">
        <v>20</v>
      </c>
      <c r="B885" s="93" t="str">
        <f t="shared" si="26"/>
        <v>2018Praha-Západ</v>
      </c>
      <c r="C885" s="13">
        <v>2018</v>
      </c>
      <c r="D885" s="14" t="s">
        <v>134</v>
      </c>
      <c r="E885" s="14" t="s">
        <v>14</v>
      </c>
      <c r="F885" s="28">
        <v>220.4554</v>
      </c>
      <c r="G885" s="13">
        <v>120</v>
      </c>
      <c r="H885" s="88">
        <v>353</v>
      </c>
      <c r="I885" s="13">
        <v>4259</v>
      </c>
      <c r="J885" s="13">
        <v>4158</v>
      </c>
      <c r="K885" s="13">
        <v>1221</v>
      </c>
      <c r="L885" s="15">
        <f t="shared" si="27"/>
        <v>107.18253968253968</v>
      </c>
    </row>
    <row r="886" spans="1:12" x14ac:dyDescent="0.25">
      <c r="A886" s="13">
        <v>21</v>
      </c>
      <c r="B886" s="93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28">
        <v>173.6301</v>
      </c>
      <c r="G886" s="13">
        <v>143</v>
      </c>
      <c r="H886" s="88">
        <v>237.5</v>
      </c>
      <c r="I886" s="13">
        <v>3075</v>
      </c>
      <c r="J886" s="13">
        <v>2933</v>
      </c>
      <c r="K886" s="13">
        <v>636</v>
      </c>
      <c r="L886" s="15">
        <f t="shared" si="27"/>
        <v>79.147630412546874</v>
      </c>
    </row>
    <row r="887" spans="1:12" x14ac:dyDescent="0.25">
      <c r="A887" s="13">
        <v>22</v>
      </c>
      <c r="B887" s="93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28">
        <v>221.07040000000001</v>
      </c>
      <c r="G887" s="13">
        <v>181</v>
      </c>
      <c r="H887" s="88">
        <v>303</v>
      </c>
      <c r="I887" s="13">
        <v>1990</v>
      </c>
      <c r="J887" s="13">
        <v>1982</v>
      </c>
      <c r="K887" s="13">
        <v>315</v>
      </c>
      <c r="L887" s="15">
        <f t="shared" si="27"/>
        <v>58.009586276488399</v>
      </c>
    </row>
    <row r="888" spans="1:12" x14ac:dyDescent="0.25">
      <c r="A888" s="13">
        <v>23</v>
      </c>
      <c r="B888" s="93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28">
        <v>158.11689999999999</v>
      </c>
      <c r="G888" s="13">
        <v>121</v>
      </c>
      <c r="H888" s="88">
        <v>226</v>
      </c>
      <c r="I888" s="13">
        <v>6024</v>
      </c>
      <c r="J888" s="13">
        <v>6082</v>
      </c>
      <c r="K888" s="13">
        <v>1035</v>
      </c>
      <c r="L888" s="15">
        <f t="shared" si="27"/>
        <v>62.113613942781974</v>
      </c>
    </row>
    <row r="889" spans="1:12" x14ac:dyDescent="0.25">
      <c r="A889" s="13">
        <v>24</v>
      </c>
      <c r="B889" s="93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28">
        <v>150.51779999999999</v>
      </c>
      <c r="G889" s="13">
        <v>129</v>
      </c>
      <c r="H889" s="88">
        <v>193</v>
      </c>
      <c r="I889" s="13">
        <v>1772</v>
      </c>
      <c r="J889" s="13">
        <v>1885</v>
      </c>
      <c r="K889" s="13">
        <v>258</v>
      </c>
      <c r="L889" s="15">
        <f t="shared" si="27"/>
        <v>49.957559681697617</v>
      </c>
    </row>
    <row r="890" spans="1:12" x14ac:dyDescent="0.25">
      <c r="A890" s="13">
        <v>25</v>
      </c>
      <c r="B890" s="93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28">
        <v>275.88639999999998</v>
      </c>
      <c r="G890" s="13">
        <v>227</v>
      </c>
      <c r="H890" s="88">
        <v>441</v>
      </c>
      <c r="I890" s="13">
        <v>1632</v>
      </c>
      <c r="J890" s="13">
        <v>1649</v>
      </c>
      <c r="K890" s="13">
        <v>384</v>
      </c>
      <c r="L890" s="15">
        <f t="shared" si="27"/>
        <v>84.996967859308668</v>
      </c>
    </row>
    <row r="891" spans="1:12" x14ac:dyDescent="0.25">
      <c r="A891" s="13">
        <v>26</v>
      </c>
      <c r="B891" s="93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28">
        <v>193.29320000000001</v>
      </c>
      <c r="G891" s="13">
        <v>148</v>
      </c>
      <c r="H891" s="88">
        <v>317</v>
      </c>
      <c r="I891" s="13">
        <v>1011</v>
      </c>
      <c r="J891" s="13">
        <v>986</v>
      </c>
      <c r="K891" s="13">
        <v>196</v>
      </c>
      <c r="L891" s="15">
        <f t="shared" si="27"/>
        <v>72.555780933062877</v>
      </c>
    </row>
    <row r="892" spans="1:12" x14ac:dyDescent="0.25">
      <c r="A892" s="13">
        <v>27</v>
      </c>
      <c r="B892" s="93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28">
        <v>239.23840000000001</v>
      </c>
      <c r="G892" s="13">
        <v>170</v>
      </c>
      <c r="H892" s="88">
        <v>383</v>
      </c>
      <c r="I892" s="13">
        <v>1725</v>
      </c>
      <c r="J892" s="13">
        <v>1748</v>
      </c>
      <c r="K892" s="13">
        <v>436</v>
      </c>
      <c r="L892" s="15">
        <f t="shared" si="27"/>
        <v>91.041189931350118</v>
      </c>
    </row>
    <row r="893" spans="1:12" x14ac:dyDescent="0.25">
      <c r="A893" s="13">
        <v>28</v>
      </c>
      <c r="B893" s="93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28">
        <v>195.45500000000001</v>
      </c>
      <c r="G893" s="13">
        <v>151</v>
      </c>
      <c r="H893" s="88">
        <v>276</v>
      </c>
      <c r="I893" s="13">
        <v>1179</v>
      </c>
      <c r="J893" s="13">
        <v>1193</v>
      </c>
      <c r="K893" s="13">
        <v>240</v>
      </c>
      <c r="L893" s="15">
        <f t="shared" si="27"/>
        <v>73.428331936295052</v>
      </c>
    </row>
    <row r="894" spans="1:12" x14ac:dyDescent="0.25">
      <c r="A894" s="13">
        <v>29</v>
      </c>
      <c r="B894" s="93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28">
        <v>210.53649999999999</v>
      </c>
      <c r="G894" s="13">
        <v>149</v>
      </c>
      <c r="H894" s="88">
        <v>265</v>
      </c>
      <c r="I894" s="13">
        <v>1556</v>
      </c>
      <c r="J894" s="13">
        <v>1591</v>
      </c>
      <c r="K894" s="13">
        <v>235</v>
      </c>
      <c r="L894" s="15">
        <f t="shared" si="27"/>
        <v>53.912633563796355</v>
      </c>
    </row>
    <row r="895" spans="1:12" x14ac:dyDescent="0.25">
      <c r="A895" s="13">
        <v>30</v>
      </c>
      <c r="B895" s="93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28">
        <v>170.21299999999999</v>
      </c>
      <c r="G895" s="13">
        <v>145</v>
      </c>
      <c r="H895" s="88">
        <v>229</v>
      </c>
      <c r="I895" s="13">
        <v>2502</v>
      </c>
      <c r="J895" s="13">
        <v>2532</v>
      </c>
      <c r="K895" s="13">
        <v>424</v>
      </c>
      <c r="L895" s="15">
        <f t="shared" si="27"/>
        <v>61.121642969984201</v>
      </c>
    </row>
    <row r="896" spans="1:12" x14ac:dyDescent="0.25">
      <c r="A896" s="13">
        <v>31</v>
      </c>
      <c r="B896" s="93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28">
        <v>130.458</v>
      </c>
      <c r="G896" s="13">
        <v>97</v>
      </c>
      <c r="H896" s="88">
        <v>183</v>
      </c>
      <c r="I896" s="13">
        <v>1959</v>
      </c>
      <c r="J896" s="13">
        <v>1915</v>
      </c>
      <c r="K896" s="13">
        <v>414</v>
      </c>
      <c r="L896" s="15">
        <f t="shared" si="27"/>
        <v>78.908616187989551</v>
      </c>
    </row>
    <row r="897" spans="1:12" x14ac:dyDescent="0.25">
      <c r="A897" s="13">
        <v>32</v>
      </c>
      <c r="B897" s="93" t="str">
        <f t="shared" si="26"/>
        <v>2018Cheb</v>
      </c>
      <c r="C897" s="13">
        <v>2018</v>
      </c>
      <c r="D897" s="14" t="s">
        <v>35</v>
      </c>
      <c r="E897" s="14" t="s">
        <v>34</v>
      </c>
      <c r="F897" s="28">
        <v>233.56280000000001</v>
      </c>
      <c r="G897" s="13">
        <v>155</v>
      </c>
      <c r="H897" s="88">
        <v>398</v>
      </c>
      <c r="I897" s="13">
        <v>3218</v>
      </c>
      <c r="J897" s="13">
        <v>3218</v>
      </c>
      <c r="K897" s="13">
        <v>1198</v>
      </c>
      <c r="L897" s="15">
        <f t="shared" si="27"/>
        <v>135.88253573648228</v>
      </c>
    </row>
    <row r="898" spans="1:12" x14ac:dyDescent="0.25">
      <c r="A898" s="13">
        <v>33</v>
      </c>
      <c r="B898" s="93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28">
        <v>169.5806</v>
      </c>
      <c r="G898" s="13">
        <v>124</v>
      </c>
      <c r="H898" s="88">
        <v>257</v>
      </c>
      <c r="I898" s="13">
        <v>3552</v>
      </c>
      <c r="J898" s="13">
        <v>3527</v>
      </c>
      <c r="K898" s="13">
        <v>751</v>
      </c>
      <c r="L898" s="15">
        <f t="shared" si="27"/>
        <v>77.719024666855688</v>
      </c>
    </row>
    <row r="899" spans="1:12" x14ac:dyDescent="0.25">
      <c r="A899" s="13">
        <v>34</v>
      </c>
      <c r="B899" s="93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28">
        <v>214.55879999999999</v>
      </c>
      <c r="G899" s="13">
        <v>143</v>
      </c>
      <c r="H899" s="88">
        <v>281</v>
      </c>
      <c r="I899" s="13">
        <v>1999</v>
      </c>
      <c r="J899" s="13">
        <v>1937</v>
      </c>
      <c r="K899" s="13">
        <v>534</v>
      </c>
      <c r="L899" s="15">
        <f t="shared" si="27"/>
        <v>100.62467733608672</v>
      </c>
    </row>
    <row r="900" spans="1:12" x14ac:dyDescent="0.25">
      <c r="A900" s="13">
        <v>35</v>
      </c>
      <c r="B900" s="93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28">
        <v>190.88890000000001</v>
      </c>
      <c r="G900" s="13">
        <v>133.5</v>
      </c>
      <c r="H900" s="88">
        <v>313</v>
      </c>
      <c r="I900" s="13">
        <v>1575</v>
      </c>
      <c r="J900" s="13">
        <v>1558</v>
      </c>
      <c r="K900" s="13">
        <v>488</v>
      </c>
      <c r="L900" s="15">
        <f t="shared" si="27"/>
        <v>114.32605905006419</v>
      </c>
    </row>
    <row r="901" spans="1:12" x14ac:dyDescent="0.25">
      <c r="A901" s="13">
        <v>36</v>
      </c>
      <c r="B901" s="93" t="str">
        <f t="shared" si="26"/>
        <v>2018Plzeň-Město</v>
      </c>
      <c r="C901" s="13">
        <v>2018</v>
      </c>
      <c r="D901" s="14" t="s">
        <v>135</v>
      </c>
      <c r="E901" s="14" t="s">
        <v>34</v>
      </c>
      <c r="F901" s="28">
        <v>221.49719999999999</v>
      </c>
      <c r="G901" s="13">
        <v>170</v>
      </c>
      <c r="H901" s="88">
        <v>334</v>
      </c>
      <c r="I901" s="13">
        <v>9064</v>
      </c>
      <c r="J901" s="13">
        <v>8705</v>
      </c>
      <c r="K901" s="13">
        <v>3452</v>
      </c>
      <c r="L901" s="15">
        <f t="shared" si="27"/>
        <v>144.7421022400919</v>
      </c>
    </row>
    <row r="902" spans="1:12" x14ac:dyDescent="0.25">
      <c r="A902" s="13">
        <v>37</v>
      </c>
      <c r="B902" s="93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28">
        <v>189.32660000000001</v>
      </c>
      <c r="G902" s="13">
        <v>119</v>
      </c>
      <c r="H902" s="88">
        <v>293</v>
      </c>
      <c r="I902" s="13">
        <v>2447</v>
      </c>
      <c r="J902" s="13">
        <v>2370</v>
      </c>
      <c r="K902" s="13">
        <v>867</v>
      </c>
      <c r="L902" s="15">
        <f t="shared" si="27"/>
        <v>133.52531645569621</v>
      </c>
    </row>
    <row r="903" spans="1:12" x14ac:dyDescent="0.25">
      <c r="A903" s="13">
        <v>38</v>
      </c>
      <c r="B903" s="93" t="str">
        <f t="shared" ref="B903:B951" si="28">CONCATENATE(C903,D903)</f>
        <v>2018Rokycany</v>
      </c>
      <c r="C903" s="13">
        <v>2018</v>
      </c>
      <c r="D903" s="14" t="s">
        <v>40</v>
      </c>
      <c r="E903" s="14" t="s">
        <v>34</v>
      </c>
      <c r="F903" s="28">
        <v>165.8546</v>
      </c>
      <c r="G903" s="13">
        <v>131</v>
      </c>
      <c r="H903" s="88">
        <v>237</v>
      </c>
      <c r="I903" s="13">
        <v>1458</v>
      </c>
      <c r="J903" s="13">
        <v>1469</v>
      </c>
      <c r="K903" s="13">
        <v>367</v>
      </c>
      <c r="L903" s="15">
        <f t="shared" ref="L903:L951" si="29">K903/J903*365</f>
        <v>91.18788291354663</v>
      </c>
    </row>
    <row r="904" spans="1:12" x14ac:dyDescent="0.25">
      <c r="A904" s="13">
        <v>39</v>
      </c>
      <c r="B904" s="93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28">
        <v>179.16909999999999</v>
      </c>
      <c r="G904" s="13">
        <v>143</v>
      </c>
      <c r="H904" s="88">
        <v>266</v>
      </c>
      <c r="I904" s="13">
        <v>3855</v>
      </c>
      <c r="J904" s="13">
        <v>3644</v>
      </c>
      <c r="K904" s="13">
        <v>936</v>
      </c>
      <c r="L904" s="15">
        <f t="shared" si="29"/>
        <v>93.754116355653125</v>
      </c>
    </row>
    <row r="905" spans="1:12" x14ac:dyDescent="0.25">
      <c r="A905" s="13">
        <v>40</v>
      </c>
      <c r="B905" s="93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28">
        <v>225.21960000000001</v>
      </c>
      <c r="G905" s="13">
        <v>165</v>
      </c>
      <c r="H905" s="88">
        <v>335</v>
      </c>
      <c r="I905" s="13">
        <v>2055</v>
      </c>
      <c r="J905" s="13">
        <v>1802</v>
      </c>
      <c r="K905" s="13">
        <v>842</v>
      </c>
      <c r="L905" s="15">
        <f t="shared" si="29"/>
        <v>170.54938956714761</v>
      </c>
    </row>
    <row r="906" spans="1:12" x14ac:dyDescent="0.25">
      <c r="A906" s="13">
        <v>41</v>
      </c>
      <c r="B906" s="93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28">
        <v>280.49970000000002</v>
      </c>
      <c r="G906" s="13">
        <v>193</v>
      </c>
      <c r="H906" s="88">
        <v>407</v>
      </c>
      <c r="I906" s="13">
        <v>3911</v>
      </c>
      <c r="J906" s="13">
        <v>3763</v>
      </c>
      <c r="K906" s="13">
        <v>1650</v>
      </c>
      <c r="L906" s="15">
        <f t="shared" si="29"/>
        <v>160.04517672070156</v>
      </c>
    </row>
    <row r="907" spans="1:12" x14ac:dyDescent="0.25">
      <c r="A907" s="13">
        <v>42</v>
      </c>
      <c r="B907" s="93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28">
        <v>351.7636</v>
      </c>
      <c r="G907" s="13">
        <v>269</v>
      </c>
      <c r="H907" s="88">
        <v>482</v>
      </c>
      <c r="I907" s="13">
        <v>5061</v>
      </c>
      <c r="J907" s="13">
        <v>4894</v>
      </c>
      <c r="K907" s="13">
        <v>2170</v>
      </c>
      <c r="L907" s="15">
        <f t="shared" si="29"/>
        <v>161.8410298324479</v>
      </c>
    </row>
    <row r="908" spans="1:12" x14ac:dyDescent="0.25">
      <c r="A908" s="13">
        <v>43</v>
      </c>
      <c r="B908" s="93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28">
        <v>575.25019999999995</v>
      </c>
      <c r="G908" s="13">
        <v>401</v>
      </c>
      <c r="H908" s="88">
        <v>1165</v>
      </c>
      <c r="I908" s="13">
        <v>6710</v>
      </c>
      <c r="J908" s="13">
        <v>6720</v>
      </c>
      <c r="K908" s="13">
        <v>5368</v>
      </c>
      <c r="L908" s="15">
        <f t="shared" si="29"/>
        <v>291.5654761904762</v>
      </c>
    </row>
    <row r="909" spans="1:12" x14ac:dyDescent="0.25">
      <c r="A909" s="13">
        <v>44</v>
      </c>
      <c r="B909" s="93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28">
        <v>261.69720000000001</v>
      </c>
      <c r="G909" s="13">
        <v>184</v>
      </c>
      <c r="H909" s="88">
        <v>377</v>
      </c>
      <c r="I909" s="13">
        <v>2818</v>
      </c>
      <c r="J909" s="13">
        <v>2849</v>
      </c>
      <c r="K909" s="13">
        <v>1055</v>
      </c>
      <c r="L909" s="15">
        <f t="shared" si="29"/>
        <v>135.16146016146016</v>
      </c>
    </row>
    <row r="910" spans="1:12" x14ac:dyDescent="0.25">
      <c r="A910" s="13">
        <v>45</v>
      </c>
      <c r="B910" s="93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28">
        <v>360.5874</v>
      </c>
      <c r="G910" s="13">
        <v>258</v>
      </c>
      <c r="H910" s="88">
        <v>560</v>
      </c>
      <c r="I910" s="13">
        <v>5807</v>
      </c>
      <c r="J910" s="13">
        <v>6087</v>
      </c>
      <c r="K910" s="13">
        <v>2599</v>
      </c>
      <c r="L910" s="15">
        <f t="shared" si="29"/>
        <v>155.84606538524724</v>
      </c>
    </row>
    <row r="911" spans="1:12" x14ac:dyDescent="0.25">
      <c r="A911" s="13">
        <v>46</v>
      </c>
      <c r="B911" s="93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28">
        <v>390.9434</v>
      </c>
      <c r="G911" s="13">
        <v>315</v>
      </c>
      <c r="H911" s="88">
        <v>517</v>
      </c>
      <c r="I911" s="13">
        <v>3436</v>
      </c>
      <c r="J911" s="13">
        <v>3567</v>
      </c>
      <c r="K911" s="13">
        <v>1377</v>
      </c>
      <c r="L911" s="15">
        <f t="shared" si="29"/>
        <v>140.90412111017662</v>
      </c>
    </row>
    <row r="912" spans="1:12" x14ac:dyDescent="0.25">
      <c r="A912" s="13">
        <v>47</v>
      </c>
      <c r="B912" s="93" t="str">
        <f t="shared" si="28"/>
        <v>2018Louny</v>
      </c>
      <c r="C912" s="13">
        <v>2018</v>
      </c>
      <c r="D912" s="14" t="s">
        <v>50</v>
      </c>
      <c r="E912" s="14" t="s">
        <v>44</v>
      </c>
      <c r="F912" s="28">
        <v>364.15410000000003</v>
      </c>
      <c r="G912" s="13">
        <v>255</v>
      </c>
      <c r="H912" s="88">
        <v>572</v>
      </c>
      <c r="I912" s="13">
        <v>2970</v>
      </c>
      <c r="J912" s="13">
        <v>3150</v>
      </c>
      <c r="K912" s="13">
        <v>1640</v>
      </c>
      <c r="L912" s="15">
        <f t="shared" si="29"/>
        <v>190.03174603174605</v>
      </c>
    </row>
    <row r="913" spans="1:12" x14ac:dyDescent="0.25">
      <c r="A913" s="13">
        <v>48</v>
      </c>
      <c r="B913" s="93" t="str">
        <f t="shared" si="28"/>
        <v>2018Most</v>
      </c>
      <c r="C913" s="13">
        <v>2018</v>
      </c>
      <c r="D913" s="14" t="s">
        <v>51</v>
      </c>
      <c r="E913" s="14" t="s">
        <v>44</v>
      </c>
      <c r="F913" s="28">
        <v>248.5624</v>
      </c>
      <c r="G913" s="13">
        <v>182</v>
      </c>
      <c r="H913" s="88">
        <v>407</v>
      </c>
      <c r="I913" s="13">
        <v>6134</v>
      </c>
      <c r="J913" s="13">
        <v>6304</v>
      </c>
      <c r="K913" s="13">
        <v>1988</v>
      </c>
      <c r="L913" s="15">
        <f t="shared" si="29"/>
        <v>115.10469543147208</v>
      </c>
    </row>
    <row r="914" spans="1:12" x14ac:dyDescent="0.25">
      <c r="A914" s="13">
        <v>49</v>
      </c>
      <c r="B914" s="93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28">
        <v>256.62259999999998</v>
      </c>
      <c r="G914" s="13">
        <v>173</v>
      </c>
      <c r="H914" s="88">
        <v>379.5</v>
      </c>
      <c r="I914" s="13">
        <v>5047</v>
      </c>
      <c r="J914" s="13">
        <v>5046</v>
      </c>
      <c r="K914" s="13">
        <v>1614</v>
      </c>
      <c r="L914" s="15">
        <f t="shared" si="29"/>
        <v>116.74791914387635</v>
      </c>
    </row>
    <row r="915" spans="1:12" x14ac:dyDescent="0.25">
      <c r="A915" s="13">
        <v>50</v>
      </c>
      <c r="B915" s="93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28">
        <v>455.12810000000002</v>
      </c>
      <c r="G915" s="13">
        <v>308</v>
      </c>
      <c r="H915" s="88">
        <v>831</v>
      </c>
      <c r="I915" s="13">
        <v>7162</v>
      </c>
      <c r="J915" s="13">
        <v>8493</v>
      </c>
      <c r="K915" s="13">
        <v>4081</v>
      </c>
      <c r="L915" s="15">
        <f t="shared" si="29"/>
        <v>175.38737784057457</v>
      </c>
    </row>
    <row r="916" spans="1:12" x14ac:dyDescent="0.25">
      <c r="A916" s="13">
        <v>51</v>
      </c>
      <c r="B916" s="93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28">
        <v>192.9136</v>
      </c>
      <c r="G916" s="13">
        <v>133</v>
      </c>
      <c r="H916" s="88">
        <v>293</v>
      </c>
      <c r="I916" s="13">
        <v>1912</v>
      </c>
      <c r="J916" s="13">
        <v>1930</v>
      </c>
      <c r="K916" s="13">
        <v>612</v>
      </c>
      <c r="L916" s="15">
        <f t="shared" si="29"/>
        <v>115.74093264248705</v>
      </c>
    </row>
    <row r="917" spans="1:12" x14ac:dyDescent="0.25">
      <c r="A917" s="13">
        <v>52</v>
      </c>
      <c r="B917" s="93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28">
        <v>266.04559999999998</v>
      </c>
      <c r="G917" s="13">
        <v>182</v>
      </c>
      <c r="H917" s="88">
        <v>368</v>
      </c>
      <c r="I917" s="13">
        <v>4190</v>
      </c>
      <c r="J917" s="13">
        <v>4342</v>
      </c>
      <c r="K917" s="13">
        <v>1260</v>
      </c>
      <c r="L917" s="15">
        <f t="shared" si="29"/>
        <v>105.91893136803316</v>
      </c>
    </row>
    <row r="918" spans="1:12" x14ac:dyDescent="0.25">
      <c r="A918" s="13">
        <v>53</v>
      </c>
      <c r="B918" s="93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28">
        <v>256.59629999999999</v>
      </c>
      <c r="G918" s="13">
        <v>177</v>
      </c>
      <c r="H918" s="88">
        <v>335</v>
      </c>
      <c r="I918" s="13">
        <v>1900</v>
      </c>
      <c r="J918" s="13">
        <v>1985</v>
      </c>
      <c r="K918" s="13">
        <v>725</v>
      </c>
      <c r="L918" s="15">
        <f t="shared" si="29"/>
        <v>133.31234256926953</v>
      </c>
    </row>
    <row r="919" spans="1:12" x14ac:dyDescent="0.25">
      <c r="A919" s="13">
        <v>54</v>
      </c>
      <c r="B919" s="93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28">
        <v>325.16460000000001</v>
      </c>
      <c r="G919" s="13">
        <v>182</v>
      </c>
      <c r="H919" s="88">
        <v>702</v>
      </c>
      <c r="I919" s="13">
        <v>1461</v>
      </c>
      <c r="J919" s="13">
        <v>1465</v>
      </c>
      <c r="K919" s="13">
        <v>621</v>
      </c>
      <c r="L919" s="15">
        <f t="shared" si="29"/>
        <v>154.72013651877134</v>
      </c>
    </row>
    <row r="920" spans="1:12" x14ac:dyDescent="0.25">
      <c r="A920" s="13">
        <v>55</v>
      </c>
      <c r="B920" s="93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28">
        <v>166.4863</v>
      </c>
      <c r="G920" s="13">
        <v>140</v>
      </c>
      <c r="H920" s="88">
        <v>211</v>
      </c>
      <c r="I920" s="13">
        <v>2392</v>
      </c>
      <c r="J920" s="13">
        <v>2436</v>
      </c>
      <c r="K920" s="13">
        <v>369</v>
      </c>
      <c r="L920" s="15">
        <f t="shared" si="29"/>
        <v>55.289408866995075</v>
      </c>
    </row>
    <row r="921" spans="1:12" x14ac:dyDescent="0.25">
      <c r="A921" s="13">
        <v>56</v>
      </c>
      <c r="B921" s="93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28">
        <v>248.07679999999999</v>
      </c>
      <c r="G921" s="13">
        <v>172</v>
      </c>
      <c r="H921" s="88">
        <v>371</v>
      </c>
      <c r="I921" s="13">
        <v>4574</v>
      </c>
      <c r="J921" s="13">
        <v>4717</v>
      </c>
      <c r="K921" s="13">
        <v>1704</v>
      </c>
      <c r="L921" s="15">
        <f t="shared" si="29"/>
        <v>131.85499258002969</v>
      </c>
    </row>
    <row r="922" spans="1:12" x14ac:dyDescent="0.25">
      <c r="A922" s="13">
        <v>57</v>
      </c>
      <c r="B922" s="93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28">
        <v>259.2833</v>
      </c>
      <c r="G922" s="13">
        <v>168</v>
      </c>
      <c r="H922" s="88">
        <v>461</v>
      </c>
      <c r="I922" s="13">
        <v>1677</v>
      </c>
      <c r="J922" s="13">
        <v>1840</v>
      </c>
      <c r="K922" s="13">
        <v>577</v>
      </c>
      <c r="L922" s="15">
        <f t="shared" si="29"/>
        <v>114.45923913043478</v>
      </c>
    </row>
    <row r="923" spans="1:12" x14ac:dyDescent="0.25">
      <c r="A923" s="13">
        <v>58</v>
      </c>
      <c r="B923" s="93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28">
        <v>386.02300000000002</v>
      </c>
      <c r="G923" s="13">
        <v>242.5</v>
      </c>
      <c r="H923" s="88">
        <v>712</v>
      </c>
      <c r="I923" s="13">
        <v>977</v>
      </c>
      <c r="J923" s="13">
        <v>899</v>
      </c>
      <c r="K923" s="13">
        <v>532</v>
      </c>
      <c r="L923" s="15">
        <f t="shared" si="29"/>
        <v>215.99555061179086</v>
      </c>
    </row>
    <row r="924" spans="1:12" x14ac:dyDescent="0.25">
      <c r="A924" s="13">
        <v>59</v>
      </c>
      <c r="B924" s="93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28">
        <v>177.09039999999999</v>
      </c>
      <c r="G924" s="13">
        <v>132</v>
      </c>
      <c r="H924" s="88">
        <v>228</v>
      </c>
      <c r="I924" s="13">
        <v>1992</v>
      </c>
      <c r="J924" s="13">
        <v>1916</v>
      </c>
      <c r="K924" s="13">
        <v>529</v>
      </c>
      <c r="L924" s="15">
        <f t="shared" si="29"/>
        <v>100.77505219206681</v>
      </c>
    </row>
    <row r="925" spans="1:12" x14ac:dyDescent="0.25">
      <c r="A925" s="13">
        <v>60</v>
      </c>
      <c r="B925" s="93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28">
        <v>166.09530000000001</v>
      </c>
      <c r="G925" s="13">
        <v>111</v>
      </c>
      <c r="H925" s="88">
        <v>233</v>
      </c>
      <c r="I925" s="13">
        <v>2862</v>
      </c>
      <c r="J925" s="13">
        <v>2902</v>
      </c>
      <c r="K925" s="13">
        <v>697</v>
      </c>
      <c r="L925" s="15">
        <f t="shared" si="29"/>
        <v>87.665403170227435</v>
      </c>
    </row>
    <row r="926" spans="1:12" x14ac:dyDescent="0.25">
      <c r="A926" s="13">
        <v>61</v>
      </c>
      <c r="B926" s="93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28">
        <v>270.08819999999997</v>
      </c>
      <c r="G926" s="13">
        <v>190</v>
      </c>
      <c r="H926" s="88">
        <v>416</v>
      </c>
      <c r="I926" s="13">
        <v>3554</v>
      </c>
      <c r="J926" s="13">
        <v>3479</v>
      </c>
      <c r="K926" s="13">
        <v>772</v>
      </c>
      <c r="L926" s="15">
        <f t="shared" si="29"/>
        <v>80.994538660534644</v>
      </c>
    </row>
    <row r="927" spans="1:12" x14ac:dyDescent="0.25">
      <c r="A927" s="13">
        <v>62</v>
      </c>
      <c r="B927" s="93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28">
        <v>263.87580000000003</v>
      </c>
      <c r="G927" s="13">
        <v>194</v>
      </c>
      <c r="H927" s="88">
        <v>469</v>
      </c>
      <c r="I927" s="13">
        <v>1994</v>
      </c>
      <c r="J927" s="13">
        <v>2268</v>
      </c>
      <c r="K927" s="13">
        <v>741</v>
      </c>
      <c r="L927" s="15">
        <f t="shared" si="29"/>
        <v>119.25264550264551</v>
      </c>
    </row>
    <row r="928" spans="1:12" x14ac:dyDescent="0.25">
      <c r="A928" s="13">
        <v>63</v>
      </c>
      <c r="B928" s="93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28">
        <v>460.66340000000002</v>
      </c>
      <c r="G928" s="13">
        <v>301</v>
      </c>
      <c r="H928" s="88">
        <v>908</v>
      </c>
      <c r="I928" s="13">
        <v>13355</v>
      </c>
      <c r="J928" s="13">
        <v>14391</v>
      </c>
      <c r="K928" s="13">
        <v>8213</v>
      </c>
      <c r="L928" s="15">
        <f t="shared" si="29"/>
        <v>208.30692794107429</v>
      </c>
    </row>
    <row r="929" spans="1:12" x14ac:dyDescent="0.25">
      <c r="A929" s="13">
        <v>64</v>
      </c>
      <c r="B929" s="93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28">
        <v>393.77300000000002</v>
      </c>
      <c r="G929" s="13">
        <v>270</v>
      </c>
      <c r="H929" s="88">
        <v>755</v>
      </c>
      <c r="I929" s="13">
        <v>3390</v>
      </c>
      <c r="J929" s="13">
        <v>3214</v>
      </c>
      <c r="K929" s="13">
        <v>1843</v>
      </c>
      <c r="L929" s="15">
        <f t="shared" si="29"/>
        <v>209.30149346608584</v>
      </c>
    </row>
    <row r="930" spans="1:12" x14ac:dyDescent="0.25">
      <c r="A930" s="13">
        <v>65</v>
      </c>
      <c r="B930" s="93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28">
        <v>570.1567</v>
      </c>
      <c r="G930" s="13">
        <v>401</v>
      </c>
      <c r="H930" s="88">
        <v>1099</v>
      </c>
      <c r="I930" s="13">
        <v>2958</v>
      </c>
      <c r="J930" s="13">
        <v>2713</v>
      </c>
      <c r="K930" s="13">
        <v>1885</v>
      </c>
      <c r="L930" s="15">
        <f t="shared" si="29"/>
        <v>253.6030224843347</v>
      </c>
    </row>
    <row r="931" spans="1:12" x14ac:dyDescent="0.25">
      <c r="A931" s="13">
        <v>66</v>
      </c>
      <c r="B931" s="93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28">
        <v>326.82209999999998</v>
      </c>
      <c r="G931" s="13">
        <v>251</v>
      </c>
      <c r="H931" s="88">
        <v>485</v>
      </c>
      <c r="I931" s="13">
        <v>2851</v>
      </c>
      <c r="J931" s="13">
        <v>2708</v>
      </c>
      <c r="K931" s="13">
        <v>1701</v>
      </c>
      <c r="L931" s="15">
        <f t="shared" si="29"/>
        <v>229.27067946824226</v>
      </c>
    </row>
    <row r="932" spans="1:12" x14ac:dyDescent="0.25">
      <c r="A932" s="13">
        <v>67</v>
      </c>
      <c r="B932" s="93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28">
        <v>285.37020000000001</v>
      </c>
      <c r="G932" s="13">
        <v>215</v>
      </c>
      <c r="H932" s="88">
        <v>415</v>
      </c>
      <c r="I932" s="13">
        <v>3242</v>
      </c>
      <c r="J932" s="13">
        <v>3051</v>
      </c>
      <c r="K932" s="13">
        <v>1260</v>
      </c>
      <c r="L932" s="15">
        <f t="shared" si="29"/>
        <v>150.73746312684366</v>
      </c>
    </row>
    <row r="933" spans="1:12" x14ac:dyDescent="0.25">
      <c r="A933" s="13">
        <v>68</v>
      </c>
      <c r="B933" s="93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28">
        <v>231.1241</v>
      </c>
      <c r="G933" s="13">
        <v>167</v>
      </c>
      <c r="H933" s="88">
        <v>330</v>
      </c>
      <c r="I933" s="13">
        <v>2147</v>
      </c>
      <c r="J933" s="13">
        <v>2181</v>
      </c>
      <c r="K933" s="13">
        <v>711</v>
      </c>
      <c r="L933" s="15">
        <f t="shared" si="29"/>
        <v>118.98899587345254</v>
      </c>
    </row>
    <row r="934" spans="1:12" x14ac:dyDescent="0.25">
      <c r="A934" s="13">
        <v>69</v>
      </c>
      <c r="B934" s="93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28">
        <v>319.45139999999998</v>
      </c>
      <c r="G934" s="13">
        <v>240.5</v>
      </c>
      <c r="H934" s="88">
        <v>509</v>
      </c>
      <c r="I934" s="13">
        <v>2416</v>
      </c>
      <c r="J934" s="13">
        <v>2548</v>
      </c>
      <c r="K934" s="13">
        <v>1115</v>
      </c>
      <c r="L934" s="15">
        <f t="shared" si="29"/>
        <v>159.72331240188385</v>
      </c>
    </row>
    <row r="935" spans="1:12" x14ac:dyDescent="0.25">
      <c r="A935" s="13">
        <v>70</v>
      </c>
      <c r="B935" s="93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28">
        <v>203.9778</v>
      </c>
      <c r="G935" s="13">
        <v>149</v>
      </c>
      <c r="H935" s="88">
        <v>293</v>
      </c>
      <c r="I935" s="13">
        <v>1828</v>
      </c>
      <c r="J935" s="13">
        <v>1889</v>
      </c>
      <c r="K935" s="13">
        <v>503</v>
      </c>
      <c r="L935" s="15">
        <f t="shared" si="29"/>
        <v>97.191635786130234</v>
      </c>
    </row>
    <row r="936" spans="1:12" x14ac:dyDescent="0.25">
      <c r="A936" s="13">
        <v>71</v>
      </c>
      <c r="B936" s="93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28">
        <v>344.55739999999997</v>
      </c>
      <c r="G936" s="13">
        <v>194.5</v>
      </c>
      <c r="H936" s="88">
        <v>606</v>
      </c>
      <c r="I936" s="13">
        <v>2475</v>
      </c>
      <c r="J936" s="13">
        <v>2456</v>
      </c>
      <c r="K936" s="13">
        <v>1175</v>
      </c>
      <c r="L936" s="15">
        <f t="shared" si="29"/>
        <v>174.62337133550488</v>
      </c>
    </row>
    <row r="937" spans="1:12" x14ac:dyDescent="0.25">
      <c r="A937" s="13">
        <v>72</v>
      </c>
      <c r="B937" s="93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28">
        <v>417.9246</v>
      </c>
      <c r="G937" s="13">
        <v>244</v>
      </c>
      <c r="H937" s="88">
        <v>764</v>
      </c>
      <c r="I937" s="13">
        <v>1789</v>
      </c>
      <c r="J937" s="13">
        <v>2076</v>
      </c>
      <c r="K937" s="13">
        <v>981</v>
      </c>
      <c r="L937" s="15">
        <f t="shared" si="29"/>
        <v>172.47832369942196</v>
      </c>
    </row>
    <row r="938" spans="1:12" x14ac:dyDescent="0.25">
      <c r="A938" s="13">
        <v>73</v>
      </c>
      <c r="B938" s="93" t="str">
        <f t="shared" si="28"/>
        <v>2018Zlín</v>
      </c>
      <c r="C938" s="13">
        <v>2018</v>
      </c>
      <c r="D938" s="14" t="s">
        <v>78</v>
      </c>
      <c r="E938" s="14" t="s">
        <v>67</v>
      </c>
      <c r="F938" s="28">
        <v>194.68170000000001</v>
      </c>
      <c r="G938" s="13">
        <v>112</v>
      </c>
      <c r="H938" s="88">
        <v>233</v>
      </c>
      <c r="I938" s="13">
        <v>3682</v>
      </c>
      <c r="J938" s="13">
        <v>3797</v>
      </c>
      <c r="K938" s="13">
        <v>714</v>
      </c>
      <c r="L938" s="15">
        <f t="shared" si="29"/>
        <v>68.635765077692909</v>
      </c>
    </row>
    <row r="939" spans="1:12" x14ac:dyDescent="0.25">
      <c r="A939" s="13">
        <v>74</v>
      </c>
      <c r="B939" s="93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28">
        <v>284.15410000000003</v>
      </c>
      <c r="G939" s="13">
        <v>167</v>
      </c>
      <c r="H939" s="88">
        <v>540</v>
      </c>
      <c r="I939" s="13">
        <v>2544</v>
      </c>
      <c r="J939" s="13">
        <v>2647</v>
      </c>
      <c r="K939" s="13">
        <v>1107</v>
      </c>
      <c r="L939" s="15">
        <f t="shared" si="29"/>
        <v>152.6463921420476</v>
      </c>
    </row>
    <row r="940" spans="1:12" x14ac:dyDescent="0.25">
      <c r="A940" s="13">
        <v>75</v>
      </c>
      <c r="B940" s="93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28">
        <v>307.03590000000003</v>
      </c>
      <c r="G940" s="13">
        <v>191</v>
      </c>
      <c r="H940" s="88">
        <v>518</v>
      </c>
      <c r="I940" s="13">
        <v>1914</v>
      </c>
      <c r="J940" s="13">
        <v>1899</v>
      </c>
      <c r="K940" s="13">
        <v>1026</v>
      </c>
      <c r="L940" s="15">
        <f t="shared" si="29"/>
        <v>197.20379146919433</v>
      </c>
    </row>
    <row r="941" spans="1:12" x14ac:dyDescent="0.25">
      <c r="A941" s="13">
        <v>76</v>
      </c>
      <c r="B941" s="93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28">
        <v>249.78790000000001</v>
      </c>
      <c r="G941" s="13">
        <v>201</v>
      </c>
      <c r="H941" s="88">
        <v>351</v>
      </c>
      <c r="I941" s="13">
        <v>3133</v>
      </c>
      <c r="J941" s="13">
        <v>3104</v>
      </c>
      <c r="K941" s="13">
        <v>1388</v>
      </c>
      <c r="L941" s="15">
        <f t="shared" si="29"/>
        <v>163.21520618556701</v>
      </c>
    </row>
    <row r="942" spans="1:12" x14ac:dyDescent="0.25">
      <c r="A942" s="13">
        <v>77</v>
      </c>
      <c r="B942" s="93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28">
        <v>221.83320000000001</v>
      </c>
      <c r="G942" s="13">
        <v>172</v>
      </c>
      <c r="H942" s="88">
        <v>351</v>
      </c>
      <c r="I942" s="13">
        <v>5396</v>
      </c>
      <c r="J942" s="13">
        <v>5511</v>
      </c>
      <c r="K942" s="13">
        <v>1881</v>
      </c>
      <c r="L942" s="15">
        <f t="shared" si="29"/>
        <v>124.5808383233533</v>
      </c>
    </row>
    <row r="943" spans="1:12" x14ac:dyDescent="0.25">
      <c r="A943" s="13">
        <v>78</v>
      </c>
      <c r="B943" s="93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28">
        <v>255.61019999999999</v>
      </c>
      <c r="G943" s="13">
        <v>175.5</v>
      </c>
      <c r="H943" s="88">
        <v>414</v>
      </c>
      <c r="I943" s="13">
        <v>1012</v>
      </c>
      <c r="J943" s="13">
        <v>1038</v>
      </c>
      <c r="K943" s="13">
        <v>435</v>
      </c>
      <c r="L943" s="15">
        <f t="shared" si="29"/>
        <v>152.96242774566474</v>
      </c>
    </row>
    <row r="944" spans="1:12" x14ac:dyDescent="0.25">
      <c r="A944" s="13">
        <v>79</v>
      </c>
      <c r="B944" s="93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28">
        <v>195.6566</v>
      </c>
      <c r="G944" s="13">
        <v>160</v>
      </c>
      <c r="H944" s="88">
        <v>284</v>
      </c>
      <c r="I944" s="13">
        <v>10151</v>
      </c>
      <c r="J944" s="13">
        <v>10411</v>
      </c>
      <c r="K944" s="13">
        <v>2586</v>
      </c>
      <c r="L944" s="15">
        <f t="shared" si="29"/>
        <v>90.662760541734698</v>
      </c>
    </row>
    <row r="945" spans="1:12" x14ac:dyDescent="0.25">
      <c r="A945" s="13">
        <v>80</v>
      </c>
      <c r="B945" s="93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28">
        <v>173.52080000000001</v>
      </c>
      <c r="G945" s="13">
        <v>129</v>
      </c>
      <c r="H945" s="88">
        <v>245</v>
      </c>
      <c r="I945" s="13">
        <v>3561</v>
      </c>
      <c r="J945" s="13">
        <v>3480</v>
      </c>
      <c r="K945" s="13">
        <v>1053</v>
      </c>
      <c r="L945" s="15">
        <f t="shared" si="29"/>
        <v>110.44396551724138</v>
      </c>
    </row>
    <row r="946" spans="1:12" x14ac:dyDescent="0.25">
      <c r="A946" s="13">
        <v>81</v>
      </c>
      <c r="B946" s="93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28">
        <v>161.62010000000001</v>
      </c>
      <c r="G946" s="13">
        <v>123</v>
      </c>
      <c r="H946" s="88">
        <v>214</v>
      </c>
      <c r="I946" s="13">
        <v>5781</v>
      </c>
      <c r="J946" s="13">
        <v>5856</v>
      </c>
      <c r="K946" s="13">
        <v>1243</v>
      </c>
      <c r="L946" s="15">
        <f t="shared" si="29"/>
        <v>77.47523907103826</v>
      </c>
    </row>
    <row r="947" spans="1:12" x14ac:dyDescent="0.25">
      <c r="A947" s="13">
        <v>82</v>
      </c>
      <c r="B947" s="93" t="str">
        <f t="shared" si="28"/>
        <v>2018Opava</v>
      </c>
      <c r="C947" s="13">
        <v>2018</v>
      </c>
      <c r="D947" s="14" t="s">
        <v>88</v>
      </c>
      <c r="E947" s="14" t="s">
        <v>82</v>
      </c>
      <c r="F947" s="28">
        <v>234.59010000000001</v>
      </c>
      <c r="G947" s="13">
        <v>174</v>
      </c>
      <c r="H947" s="88">
        <v>358</v>
      </c>
      <c r="I947" s="13">
        <v>4062</v>
      </c>
      <c r="J947" s="13">
        <v>3986</v>
      </c>
      <c r="K947" s="13">
        <v>1497</v>
      </c>
      <c r="L947" s="15">
        <f t="shared" si="29"/>
        <v>137.0810336176618</v>
      </c>
    </row>
    <row r="948" spans="1:12" x14ac:dyDescent="0.25">
      <c r="A948" s="13">
        <v>83</v>
      </c>
      <c r="B948" s="93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28">
        <v>230.97329999999999</v>
      </c>
      <c r="G948" s="13">
        <v>167</v>
      </c>
      <c r="H948" s="88">
        <v>294</v>
      </c>
      <c r="I948" s="13">
        <v>12050</v>
      </c>
      <c r="J948" s="13">
        <v>12144</v>
      </c>
      <c r="K948" s="13">
        <v>3921</v>
      </c>
      <c r="L948" s="15">
        <f t="shared" si="29"/>
        <v>117.84955533596838</v>
      </c>
    </row>
    <row r="949" spans="1:12" x14ac:dyDescent="0.25">
      <c r="A949" s="13">
        <v>84</v>
      </c>
      <c r="B949" s="93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28">
        <v>221.16149999999999</v>
      </c>
      <c r="G949" s="13">
        <v>195</v>
      </c>
      <c r="H949" s="88">
        <v>328</v>
      </c>
      <c r="I949" s="13">
        <v>2746</v>
      </c>
      <c r="J949" s="13">
        <v>2646</v>
      </c>
      <c r="K949" s="13">
        <v>749</v>
      </c>
      <c r="L949" s="15">
        <f t="shared" si="29"/>
        <v>103.32010582010582</v>
      </c>
    </row>
    <row r="950" spans="1:12" x14ac:dyDescent="0.25">
      <c r="A950" s="13">
        <v>85</v>
      </c>
      <c r="B950" s="93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28">
        <v>313.86259999999999</v>
      </c>
      <c r="G950" s="13">
        <v>223</v>
      </c>
      <c r="H950" s="88">
        <v>461</v>
      </c>
      <c r="I950" s="13">
        <v>2560</v>
      </c>
      <c r="J950" s="13">
        <v>2578</v>
      </c>
      <c r="K950" s="13">
        <v>1213</v>
      </c>
      <c r="L950" s="15">
        <f t="shared" si="29"/>
        <v>171.73972071373157</v>
      </c>
    </row>
    <row r="951" spans="1:12" ht="16.5" thickBot="1" x14ac:dyDescent="0.3">
      <c r="A951" s="18">
        <v>86</v>
      </c>
      <c r="B951" s="94" t="str">
        <f t="shared" si="28"/>
        <v>2018Vsetín</v>
      </c>
      <c r="C951" s="18">
        <v>2018</v>
      </c>
      <c r="D951" s="19" t="s">
        <v>92</v>
      </c>
      <c r="E951" s="19" t="s">
        <v>82</v>
      </c>
      <c r="F951" s="30">
        <v>281.00639999999999</v>
      </c>
      <c r="G951" s="18">
        <v>216</v>
      </c>
      <c r="H951" s="90">
        <v>399</v>
      </c>
      <c r="I951" s="18">
        <v>2450</v>
      </c>
      <c r="J951" s="18">
        <v>2431</v>
      </c>
      <c r="K951" s="18">
        <v>977</v>
      </c>
      <c r="L951" s="20">
        <f t="shared" si="29"/>
        <v>146.69066227889758</v>
      </c>
    </row>
    <row r="952" spans="1:12" ht="16.5" thickTop="1" x14ac:dyDescent="0.25"/>
  </sheetData>
  <sheetProtection password="E167" sheet="1" objects="1" scenarios="1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7" tint="0.39997558519241921"/>
  </sheetPr>
  <dimension ref="A1:P24"/>
  <sheetViews>
    <sheetView workbookViewId="0">
      <selection activeCell="B1" sqref="B1:G1048576"/>
    </sheetView>
  </sheetViews>
  <sheetFormatPr defaultRowHeight="15.75" x14ac:dyDescent="0.25"/>
  <cols>
    <col min="1" max="1" width="15" bestFit="1" customWidth="1"/>
    <col min="2" max="7" width="12.625" style="458" customWidth="1"/>
    <col min="8" max="16" width="12.625" customWidth="1"/>
  </cols>
  <sheetData>
    <row r="1" spans="1:16" x14ac:dyDescent="0.25">
      <c r="A1" s="3" t="s">
        <v>126</v>
      </c>
    </row>
    <row r="3" spans="1:16" x14ac:dyDescent="0.25">
      <c r="A3" s="3" t="s">
        <v>277</v>
      </c>
    </row>
    <row r="4" spans="1:16" x14ac:dyDescent="0.25">
      <c r="A4" s="3" t="s">
        <v>125</v>
      </c>
    </row>
    <row r="5" spans="1:16" ht="16.5" thickBot="1" x14ac:dyDescent="0.3"/>
    <row r="6" spans="1:16" ht="16.5" thickTop="1" x14ac:dyDescent="0.25">
      <c r="A6" s="38"/>
      <c r="B6" s="496" t="s">
        <v>1</v>
      </c>
      <c r="C6" s="497"/>
      <c r="D6" s="498"/>
      <c r="E6" s="500" t="s">
        <v>108</v>
      </c>
      <c r="F6" s="501"/>
      <c r="G6" s="502"/>
      <c r="H6" s="504" t="s">
        <v>109</v>
      </c>
      <c r="I6" s="499"/>
      <c r="J6" s="499"/>
      <c r="K6" s="499"/>
      <c r="L6" s="505"/>
      <c r="M6" s="53"/>
      <c r="N6" s="499" t="s">
        <v>110</v>
      </c>
      <c r="O6" s="499"/>
      <c r="P6" s="499"/>
    </row>
    <row r="7" spans="1:16" ht="48" thickBot="1" x14ac:dyDescent="0.3">
      <c r="A7" s="5" t="s">
        <v>95</v>
      </c>
      <c r="B7" s="415" t="s">
        <v>96</v>
      </c>
      <c r="C7" s="416" t="s">
        <v>97</v>
      </c>
      <c r="D7" s="417" t="s">
        <v>98</v>
      </c>
      <c r="E7" s="438" t="s">
        <v>99</v>
      </c>
      <c r="F7" s="82" t="s">
        <v>100</v>
      </c>
      <c r="G7" s="439" t="s">
        <v>111</v>
      </c>
      <c r="H7" s="52" t="s">
        <v>122</v>
      </c>
      <c r="I7" s="6" t="s">
        <v>123</v>
      </c>
      <c r="J7" s="6" t="s">
        <v>124</v>
      </c>
      <c r="K7" s="6" t="s">
        <v>112</v>
      </c>
      <c r="L7" s="46" t="s">
        <v>177</v>
      </c>
      <c r="M7" s="54" t="s">
        <v>176</v>
      </c>
      <c r="N7" s="6" t="s">
        <v>101</v>
      </c>
      <c r="O7" s="6" t="s">
        <v>102</v>
      </c>
      <c r="P7" s="6" t="s">
        <v>103</v>
      </c>
    </row>
    <row r="8" spans="1:16" ht="16.5" thickTop="1" x14ac:dyDescent="0.25">
      <c r="A8" s="49" t="s">
        <v>3</v>
      </c>
      <c r="B8" s="449">
        <v>297</v>
      </c>
      <c r="C8" s="450">
        <v>168</v>
      </c>
      <c r="D8" s="451">
        <v>613</v>
      </c>
      <c r="E8" s="440">
        <v>9.3699999999999992</v>
      </c>
      <c r="F8" s="441">
        <v>33.229999999999997</v>
      </c>
      <c r="G8" s="442">
        <f>E8*F8/100</f>
        <v>3.1136509999999991</v>
      </c>
      <c r="H8" s="62">
        <v>84453</v>
      </c>
      <c r="I8" s="63">
        <v>85027</v>
      </c>
      <c r="J8" s="63">
        <v>40359</v>
      </c>
      <c r="K8" s="58">
        <v>93.46</v>
      </c>
      <c r="L8" s="68">
        <f>J8/I8*365</f>
        <v>173.2512613640373</v>
      </c>
      <c r="M8" s="74">
        <f>AVERAGEIF(Přehled_civil_2018!$C$6:$C$91,A8,Přehled_civil_2018!$O$6:$O$91)</f>
        <v>24.3</v>
      </c>
      <c r="N8" s="71">
        <f>H8/SUMIF(Přehled_civil_2018!$C$6:$C$91,$A8,Přehled_civil_2018!$O$6:$O$91)</f>
        <v>347.54320987654319</v>
      </c>
      <c r="O8" s="71">
        <f>I8/SUMIF(Přehled_civil_2018!$C$6:$C$91,$A8,Přehled_civil_2018!$O$6:$O$91)</f>
        <v>349.9053497942387</v>
      </c>
      <c r="P8" s="71">
        <f>J8/SUMIF(Přehled_civil_2018!$C$6:$C$91,$A8,Přehled_civil_2018!$O$6:$O$91)</f>
        <v>166.08641975308643</v>
      </c>
    </row>
    <row r="9" spans="1:16" x14ac:dyDescent="0.25">
      <c r="A9" s="50" t="s">
        <v>14</v>
      </c>
      <c r="B9" s="452">
        <v>189</v>
      </c>
      <c r="C9" s="453">
        <v>133</v>
      </c>
      <c r="D9" s="454">
        <v>303</v>
      </c>
      <c r="E9" s="443">
        <v>7.63</v>
      </c>
      <c r="F9" s="444">
        <v>46.77</v>
      </c>
      <c r="G9" s="445">
        <f t="shared" ref="G9:G15" si="0">E9*F9/100</f>
        <v>3.5685509999999998</v>
      </c>
      <c r="H9" s="64">
        <v>38739</v>
      </c>
      <c r="I9" s="65">
        <v>38652</v>
      </c>
      <c r="J9" s="65">
        <v>9501</v>
      </c>
      <c r="K9" s="59">
        <v>99.24</v>
      </c>
      <c r="L9" s="69">
        <f t="shared" ref="L9:L15" si="1">J9/I9*365</f>
        <v>89.720195591431235</v>
      </c>
      <c r="M9" s="75">
        <f>AVERAGEIF(Přehled_civil_2018!$C$6:$C$91,A9,Přehled_civil_2018!$O$6:$O$91)</f>
        <v>12.916666666666666</v>
      </c>
      <c r="N9" s="72">
        <f>H9/SUMIF(Přehled_civil_2018!$C$6:$C$91,$A9,Přehled_civil_2018!$O$6:$O$91)</f>
        <v>249.92903225806452</v>
      </c>
      <c r="O9" s="72">
        <f>I9/SUMIF(Přehled_civil_2018!$C$6:$C$91,$A9,Přehled_civil_2018!$O$6:$O$91)</f>
        <v>249.36774193548388</v>
      </c>
      <c r="P9" s="72">
        <f>J9/SUMIF(Přehled_civil_2018!$C$6:$C$91,$A9,Přehled_civil_2018!$O$6:$O$91)</f>
        <v>61.296774193548387</v>
      </c>
    </row>
    <row r="10" spans="1:16" x14ac:dyDescent="0.25">
      <c r="A10" s="50" t="s">
        <v>25</v>
      </c>
      <c r="B10" s="452">
        <v>182</v>
      </c>
      <c r="C10" s="453">
        <v>139</v>
      </c>
      <c r="D10" s="454">
        <v>282</v>
      </c>
      <c r="E10" s="443">
        <v>8.58</v>
      </c>
      <c r="F10" s="444">
        <v>48.76</v>
      </c>
      <c r="G10" s="445">
        <f t="shared" si="0"/>
        <v>4.1836079999999995</v>
      </c>
      <c r="H10" s="64">
        <v>17401</v>
      </c>
      <c r="I10" s="65">
        <v>17666</v>
      </c>
      <c r="J10" s="65">
        <v>3208</v>
      </c>
      <c r="K10" s="59">
        <v>102.4</v>
      </c>
      <c r="L10" s="69">
        <f t="shared" si="1"/>
        <v>66.280991735537185</v>
      </c>
      <c r="M10" s="75">
        <f>AVERAGEIF(Přehled_civil_2018!$C$6:$C$91,A10,Přehled_civil_2018!$O$6:$O$91)</f>
        <v>8.875</v>
      </c>
      <c r="N10" s="72">
        <f>H10/SUMIF(Přehled_civil_2018!$C$6:$C$91,$A10,Přehled_civil_2018!$O$6:$O$91)</f>
        <v>245.08450704225353</v>
      </c>
      <c r="O10" s="72">
        <f>I10/SUMIF(Přehled_civil_2018!$C$6:$C$91,$A10,Přehled_civil_2018!$O$6:$O$91)</f>
        <v>248.81690140845072</v>
      </c>
      <c r="P10" s="72">
        <f>J10/SUMIF(Přehled_civil_2018!$C$6:$C$91,$A10,Přehled_civil_2018!$O$6:$O$91)</f>
        <v>45.183098591549296</v>
      </c>
    </row>
    <row r="11" spans="1:16" x14ac:dyDescent="0.25">
      <c r="A11" s="50" t="s">
        <v>34</v>
      </c>
      <c r="B11" s="452">
        <v>202</v>
      </c>
      <c r="C11" s="453">
        <v>104</v>
      </c>
      <c r="D11" s="454">
        <v>322</v>
      </c>
      <c r="E11" s="443">
        <v>7.84</v>
      </c>
      <c r="F11" s="444">
        <v>41.22</v>
      </c>
      <c r="G11" s="445">
        <f t="shared" si="0"/>
        <v>3.2316479999999994</v>
      </c>
      <c r="H11" s="64">
        <v>31182</v>
      </c>
      <c r="I11" s="65">
        <v>30145</v>
      </c>
      <c r="J11" s="65">
        <v>9849</v>
      </c>
      <c r="K11" s="59">
        <v>101.3</v>
      </c>
      <c r="L11" s="69">
        <f t="shared" si="1"/>
        <v>119.25310996848565</v>
      </c>
      <c r="M11" s="75">
        <f>AVERAGEIF(Přehled_civil_2018!$C$6:$C$91,A11,Přehled_civil_2018!$O$6:$O$91)</f>
        <v>11.4</v>
      </c>
      <c r="N11" s="72">
        <f>H11/SUMIF(Přehled_civil_2018!$C$6:$C$91,$A11,Přehled_civil_2018!$O$6:$O$91)</f>
        <v>273.5263157894737</v>
      </c>
      <c r="O11" s="72">
        <f>I11/SUMIF(Přehled_civil_2018!$C$6:$C$91,$A11,Přehled_civil_2018!$O$6:$O$91)</f>
        <v>264.42982456140351</v>
      </c>
      <c r="P11" s="72">
        <f>J11/SUMIF(Přehled_civil_2018!$C$6:$C$91,$A11,Přehled_civil_2018!$O$6:$O$91)</f>
        <v>86.39473684210526</v>
      </c>
    </row>
    <row r="12" spans="1:16" x14ac:dyDescent="0.25">
      <c r="A12" s="50" t="s">
        <v>44</v>
      </c>
      <c r="B12" s="452">
        <v>449</v>
      </c>
      <c r="C12" s="453">
        <v>296</v>
      </c>
      <c r="D12" s="454">
        <v>980</v>
      </c>
      <c r="E12" s="443">
        <v>6.7</v>
      </c>
      <c r="F12" s="444">
        <v>50.98</v>
      </c>
      <c r="G12" s="445">
        <f t="shared" si="0"/>
        <v>3.4156599999999999</v>
      </c>
      <c r="H12" s="64">
        <v>49056</v>
      </c>
      <c r="I12" s="65">
        <v>50873</v>
      </c>
      <c r="J12" s="65">
        <v>23542</v>
      </c>
      <c r="K12" s="59">
        <v>111.91</v>
      </c>
      <c r="L12" s="69">
        <f t="shared" si="1"/>
        <v>168.9074754781515</v>
      </c>
      <c r="M12" s="75">
        <f>AVERAGEIF(Přehled_civil_2018!$C$6:$C$91,A12,Přehled_civil_2018!$O$6:$O$91)</f>
        <v>19.100000000000001</v>
      </c>
      <c r="N12" s="72">
        <f>H12/SUMIF(Přehled_civil_2018!$C$6:$C$91,$A12,Přehled_civil_2018!$O$6:$O$91)</f>
        <v>256.83769633507853</v>
      </c>
      <c r="O12" s="72">
        <f>I12/SUMIF(Přehled_civil_2018!$C$6:$C$91,$A12,Přehled_civil_2018!$O$6:$O$91)</f>
        <v>266.35078534031413</v>
      </c>
      <c r="P12" s="72">
        <f>J12/SUMIF(Přehled_civil_2018!$C$6:$C$91,$A12,Přehled_civil_2018!$O$6:$O$91)</f>
        <v>123.2565445026178</v>
      </c>
    </row>
    <row r="13" spans="1:16" x14ac:dyDescent="0.25">
      <c r="A13" s="50" t="s">
        <v>55</v>
      </c>
      <c r="B13" s="452">
        <v>239</v>
      </c>
      <c r="C13" s="453">
        <v>157</v>
      </c>
      <c r="D13" s="454">
        <v>387</v>
      </c>
      <c r="E13" s="443">
        <v>10.26</v>
      </c>
      <c r="F13" s="444">
        <v>35.39</v>
      </c>
      <c r="G13" s="445">
        <f t="shared" si="0"/>
        <v>3.631014</v>
      </c>
      <c r="H13" s="64">
        <v>27491</v>
      </c>
      <c r="I13" s="65">
        <v>27911</v>
      </c>
      <c r="J13" s="65">
        <v>8398</v>
      </c>
      <c r="K13" s="59">
        <v>99.43</v>
      </c>
      <c r="L13" s="69">
        <f t="shared" si="1"/>
        <v>109.82300884955752</v>
      </c>
      <c r="M13" s="75">
        <f>AVERAGEIF(Přehled_civil_2018!$C$6:$C$91,A13,Přehled_civil_2018!$O$6:$O$91)</f>
        <v>12.181818181818182</v>
      </c>
      <c r="N13" s="72">
        <f>H13/SUMIF(Přehled_civil_2018!$C$6:$C$91,$A13,Přehled_civil_2018!$O$6:$O$91)</f>
        <v>205.15671641791045</v>
      </c>
      <c r="O13" s="72">
        <f>I13/SUMIF(Přehled_civil_2018!$C$6:$C$91,$A13,Přehled_civil_2018!$O$6:$O$91)</f>
        <v>208.29104477611941</v>
      </c>
      <c r="P13" s="72">
        <f>J13/SUMIF(Přehled_civil_2018!$C$6:$C$91,$A13,Přehled_civil_2018!$O$6:$O$91)</f>
        <v>62.671641791044777</v>
      </c>
    </row>
    <row r="14" spans="1:16" x14ac:dyDescent="0.25">
      <c r="A14" s="50" t="s">
        <v>67</v>
      </c>
      <c r="B14" s="452">
        <v>405</v>
      </c>
      <c r="C14" s="453">
        <v>255</v>
      </c>
      <c r="D14" s="454">
        <v>836</v>
      </c>
      <c r="E14" s="443">
        <v>10.130000000000001</v>
      </c>
      <c r="F14" s="444">
        <v>51.18</v>
      </c>
      <c r="G14" s="445">
        <f t="shared" si="0"/>
        <v>5.1845340000000002</v>
      </c>
      <c r="H14" s="64">
        <v>46585</v>
      </c>
      <c r="I14" s="65">
        <v>47838</v>
      </c>
      <c r="J14" s="65">
        <v>22975</v>
      </c>
      <c r="K14" s="59">
        <v>108.62</v>
      </c>
      <c r="L14" s="69">
        <f t="shared" si="1"/>
        <v>175.29735774906976</v>
      </c>
      <c r="M14" s="75">
        <f>AVERAGEIF(Přehled_civil_2018!$C$6:$C$91,A14,Přehled_civil_2018!$O$6:$O$91)</f>
        <v>16.142857142857142</v>
      </c>
      <c r="N14" s="72">
        <f>H14/SUMIF(Přehled_civil_2018!$C$6:$C$91,$A14,Přehled_civil_2018!$O$6:$O$91)</f>
        <v>206.1283185840708</v>
      </c>
      <c r="O14" s="72">
        <f>I14/SUMIF(Přehled_civil_2018!$C$6:$C$91,$A14,Přehled_civil_2018!$O$6:$O$91)</f>
        <v>211.67256637168143</v>
      </c>
      <c r="P14" s="72">
        <f>J14/SUMIF(Přehled_civil_2018!$C$6:$C$91,$A14,Přehled_civil_2018!$O$6:$O$91)</f>
        <v>101.65929203539822</v>
      </c>
    </row>
    <row r="15" spans="1:16" ht="16.5" thickBot="1" x14ac:dyDescent="0.3">
      <c r="A15" s="51" t="s">
        <v>82</v>
      </c>
      <c r="B15" s="455">
        <v>225</v>
      </c>
      <c r="C15" s="456">
        <v>168</v>
      </c>
      <c r="D15" s="457">
        <v>334</v>
      </c>
      <c r="E15" s="446">
        <v>6.09</v>
      </c>
      <c r="F15" s="447">
        <v>40.76</v>
      </c>
      <c r="G15" s="448">
        <f t="shared" si="0"/>
        <v>2.4822839999999999</v>
      </c>
      <c r="H15" s="66">
        <v>52902</v>
      </c>
      <c r="I15" s="67">
        <v>53185</v>
      </c>
      <c r="J15" s="67">
        <v>16943</v>
      </c>
      <c r="K15" s="60">
        <v>100.52</v>
      </c>
      <c r="L15" s="70">
        <f t="shared" si="1"/>
        <v>116.27705180031965</v>
      </c>
      <c r="M15" s="76">
        <f>AVERAGEIF(Přehled_civil_2018!$C$6:$C$91,A15,Přehled_civil_2018!$O$6:$O$91)</f>
        <v>22.272727272727273</v>
      </c>
      <c r="N15" s="73">
        <f>H15/SUMIF(Přehled_civil_2018!$C$6:$C$91,$A15,Přehled_civil_2018!$O$6:$O$91)</f>
        <v>215.9265306122449</v>
      </c>
      <c r="O15" s="73">
        <f>I15/SUMIF(Přehled_civil_2018!$C$6:$C$91,$A15,Přehled_civil_2018!$O$6:$O$91)</f>
        <v>217.08163265306123</v>
      </c>
      <c r="P15" s="73">
        <f>J15/SUMIF(Přehled_civil_2018!$C$6:$C$91,$A15,Přehled_civil_2018!$O$6:$O$91)</f>
        <v>69.155102040816331</v>
      </c>
    </row>
    <row r="16" spans="1:16" ht="16.5" thickTop="1" x14ac:dyDescent="0.25"/>
    <row r="24" spans="8:8" x14ac:dyDescent="0.25">
      <c r="H24" s="61"/>
    </row>
  </sheetData>
  <mergeCells count="4">
    <mergeCell ref="B6:D6"/>
    <mergeCell ref="E6:G6"/>
    <mergeCell ref="H6:L6"/>
    <mergeCell ref="N6:P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5" tint="0.39997558519241921"/>
  </sheetPr>
  <dimension ref="A1:M181"/>
  <sheetViews>
    <sheetView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5.75" x14ac:dyDescent="0.25"/>
  <cols>
    <col min="1" max="1" width="13.375" style="42" customWidth="1"/>
    <col min="2" max="2" width="18.25" bestFit="1" customWidth="1"/>
    <col min="3" max="3" width="15" bestFit="1" customWidth="1"/>
    <col min="4" max="6" width="12.625" style="476" customWidth="1"/>
    <col min="7" max="7" width="14.625" customWidth="1"/>
    <col min="8" max="11" width="12.625" customWidth="1"/>
    <col min="12" max="13" width="11.625" style="42" customWidth="1"/>
  </cols>
  <sheetData>
    <row r="1" spans="1:13" x14ac:dyDescent="0.25">
      <c r="A1" s="3" t="s">
        <v>127</v>
      </c>
      <c r="B1" s="1"/>
      <c r="C1" s="1"/>
    </row>
    <row r="2" spans="1:13" x14ac:dyDescent="0.25">
      <c r="A2" s="3" t="s">
        <v>277</v>
      </c>
      <c r="B2" s="1"/>
      <c r="C2" s="1"/>
    </row>
    <row r="3" spans="1:13" ht="16.5" thickBot="1" x14ac:dyDescent="0.3">
      <c r="A3" s="3" t="s">
        <v>292</v>
      </c>
    </row>
    <row r="4" spans="1:13" ht="16.5" customHeight="1" thickTop="1" x14ac:dyDescent="0.25">
      <c r="A4" s="38"/>
      <c r="B4" s="38"/>
      <c r="C4" s="38"/>
      <c r="D4" s="496" t="s">
        <v>1</v>
      </c>
      <c r="E4" s="497"/>
      <c r="F4" s="498"/>
      <c r="G4" s="499" t="s">
        <v>109</v>
      </c>
      <c r="H4" s="499"/>
      <c r="I4" s="499"/>
      <c r="J4" s="499"/>
      <c r="K4" s="499"/>
      <c r="L4" s="509" t="s">
        <v>129</v>
      </c>
      <c r="M4" s="510"/>
    </row>
    <row r="5" spans="1:13" ht="32.25" thickBot="1" x14ac:dyDescent="0.3">
      <c r="A5" s="5"/>
      <c r="B5" s="5" t="s">
        <v>94</v>
      </c>
      <c r="C5" s="5" t="s">
        <v>95</v>
      </c>
      <c r="D5" s="415" t="s">
        <v>96</v>
      </c>
      <c r="E5" s="416" t="s">
        <v>97</v>
      </c>
      <c r="F5" s="417" t="s">
        <v>98</v>
      </c>
      <c r="G5" s="6" t="s">
        <v>182</v>
      </c>
      <c r="H5" s="6" t="s">
        <v>183</v>
      </c>
      <c r="I5" s="6" t="s">
        <v>185</v>
      </c>
      <c r="J5" s="6" t="s">
        <v>112</v>
      </c>
      <c r="K5" s="6" t="s">
        <v>177</v>
      </c>
      <c r="L5" s="82" t="s">
        <v>130</v>
      </c>
      <c r="M5" s="82" t="s">
        <v>128</v>
      </c>
    </row>
    <row r="6" spans="1:13" ht="16.5" thickTop="1" x14ac:dyDescent="0.25">
      <c r="A6" s="8">
        <v>1</v>
      </c>
      <c r="B6" s="9" t="s">
        <v>2</v>
      </c>
      <c r="C6" s="9" t="s">
        <v>3</v>
      </c>
      <c r="D6" s="421">
        <v>241.77590000000001</v>
      </c>
      <c r="E6" s="422">
        <v>188</v>
      </c>
      <c r="F6" s="423">
        <v>452</v>
      </c>
      <c r="G6" s="12">
        <v>287</v>
      </c>
      <c r="H6" s="10">
        <v>241</v>
      </c>
      <c r="I6" s="10">
        <v>151</v>
      </c>
      <c r="J6" s="11">
        <f>H6/G6*100</f>
        <v>83.972125435540065</v>
      </c>
      <c r="K6" s="10">
        <f>I6/H6*365</f>
        <v>228.69294605809128</v>
      </c>
      <c r="L6" s="10">
        <v>496</v>
      </c>
      <c r="M6" s="10">
        <v>57</v>
      </c>
    </row>
    <row r="7" spans="1:13" x14ac:dyDescent="0.25">
      <c r="A7" s="13">
        <v>2</v>
      </c>
      <c r="B7" s="14" t="s">
        <v>4</v>
      </c>
      <c r="C7" s="14" t="s">
        <v>3</v>
      </c>
      <c r="D7" s="421">
        <v>178.78569999999999</v>
      </c>
      <c r="E7" s="422">
        <v>104</v>
      </c>
      <c r="F7" s="423">
        <v>449</v>
      </c>
      <c r="G7" s="17">
        <v>529</v>
      </c>
      <c r="H7" s="15">
        <v>522</v>
      </c>
      <c r="I7" s="15">
        <v>149</v>
      </c>
      <c r="J7" s="16">
        <f t="shared" ref="J7:J70" si="0">H7/G7*100</f>
        <v>98.676748582230616</v>
      </c>
      <c r="K7" s="15">
        <f t="shared" ref="K7:K70" si="1">I7/H7*365</f>
        <v>104.18582375478928</v>
      </c>
      <c r="L7" s="15">
        <v>1343</v>
      </c>
      <c r="M7" s="15">
        <v>65</v>
      </c>
    </row>
    <row r="8" spans="1:13" x14ac:dyDescent="0.25">
      <c r="A8" s="13">
        <v>3</v>
      </c>
      <c r="B8" s="14" t="s">
        <v>5</v>
      </c>
      <c r="C8" s="14" t="s">
        <v>3</v>
      </c>
      <c r="D8" s="421">
        <v>137.43020000000001</v>
      </c>
      <c r="E8" s="422">
        <v>91</v>
      </c>
      <c r="F8" s="423">
        <v>293</v>
      </c>
      <c r="G8" s="17">
        <v>1050</v>
      </c>
      <c r="H8" s="15">
        <v>878</v>
      </c>
      <c r="I8" s="15">
        <v>480</v>
      </c>
      <c r="J8" s="16">
        <f t="shared" si="0"/>
        <v>83.61904761904762</v>
      </c>
      <c r="K8" s="15">
        <f t="shared" si="1"/>
        <v>199.54441913439635</v>
      </c>
      <c r="L8" s="15">
        <v>2164</v>
      </c>
      <c r="M8" s="15">
        <v>143</v>
      </c>
    </row>
    <row r="9" spans="1:13" x14ac:dyDescent="0.25">
      <c r="A9" s="13">
        <v>4</v>
      </c>
      <c r="B9" s="14" t="s">
        <v>6</v>
      </c>
      <c r="C9" s="14" t="s">
        <v>3</v>
      </c>
      <c r="D9" s="421">
        <v>139.57499999999999</v>
      </c>
      <c r="E9" s="422">
        <v>80</v>
      </c>
      <c r="F9" s="423">
        <v>329</v>
      </c>
      <c r="G9" s="17">
        <v>3606</v>
      </c>
      <c r="H9" s="15">
        <v>3631</v>
      </c>
      <c r="I9" s="15">
        <v>1101</v>
      </c>
      <c r="J9" s="16">
        <f t="shared" si="0"/>
        <v>100.69328896283972</v>
      </c>
      <c r="K9" s="15">
        <f t="shared" si="1"/>
        <v>110.67612228036354</v>
      </c>
      <c r="L9" s="15">
        <v>5821</v>
      </c>
      <c r="M9" s="15">
        <v>541</v>
      </c>
    </row>
    <row r="10" spans="1:13" x14ac:dyDescent="0.25">
      <c r="A10" s="13">
        <v>5</v>
      </c>
      <c r="B10" s="14" t="s">
        <v>7</v>
      </c>
      <c r="C10" s="14" t="s">
        <v>3</v>
      </c>
      <c r="D10" s="421">
        <v>130.23220000000001</v>
      </c>
      <c r="E10" s="422">
        <v>75</v>
      </c>
      <c r="F10" s="423">
        <v>261</v>
      </c>
      <c r="G10" s="17">
        <v>2089</v>
      </c>
      <c r="H10" s="15">
        <v>2188</v>
      </c>
      <c r="I10" s="15">
        <v>542</v>
      </c>
      <c r="J10" s="16">
        <f t="shared" si="0"/>
        <v>104.73910962182862</v>
      </c>
      <c r="K10" s="15">
        <f t="shared" si="1"/>
        <v>90.415904936014627</v>
      </c>
      <c r="L10" s="15">
        <v>4733</v>
      </c>
      <c r="M10" s="15">
        <v>276</v>
      </c>
    </row>
    <row r="11" spans="1:13" x14ac:dyDescent="0.25">
      <c r="A11" s="13">
        <v>6</v>
      </c>
      <c r="B11" s="14" t="s">
        <v>8</v>
      </c>
      <c r="C11" s="14" t="s">
        <v>3</v>
      </c>
      <c r="D11" s="421">
        <v>160.0086</v>
      </c>
      <c r="E11" s="422">
        <v>96</v>
      </c>
      <c r="F11" s="423">
        <v>363</v>
      </c>
      <c r="G11" s="17">
        <v>1685</v>
      </c>
      <c r="H11" s="15">
        <v>1417</v>
      </c>
      <c r="I11" s="15">
        <v>771</v>
      </c>
      <c r="J11" s="16">
        <f t="shared" si="0"/>
        <v>84.094955489614236</v>
      </c>
      <c r="K11" s="15">
        <f t="shared" si="1"/>
        <v>198.59915314043752</v>
      </c>
      <c r="L11" s="15">
        <v>4170</v>
      </c>
      <c r="M11" s="15">
        <v>265</v>
      </c>
    </row>
    <row r="12" spans="1:13" x14ac:dyDescent="0.25">
      <c r="A12" s="13">
        <v>7</v>
      </c>
      <c r="B12" s="14" t="s">
        <v>9</v>
      </c>
      <c r="C12" s="14" t="s">
        <v>3</v>
      </c>
      <c r="D12" s="421">
        <v>259.1069</v>
      </c>
      <c r="E12" s="422">
        <v>170.5</v>
      </c>
      <c r="F12" s="423">
        <v>625</v>
      </c>
      <c r="G12" s="17">
        <v>498</v>
      </c>
      <c r="H12" s="15">
        <v>524</v>
      </c>
      <c r="I12" s="15">
        <v>184</v>
      </c>
      <c r="J12" s="16">
        <f t="shared" si="0"/>
        <v>105.22088353413655</v>
      </c>
      <c r="K12" s="15">
        <f t="shared" si="1"/>
        <v>128.1679389312977</v>
      </c>
      <c r="L12" s="15">
        <v>1472</v>
      </c>
      <c r="M12" s="15">
        <v>54</v>
      </c>
    </row>
    <row r="13" spans="1:13" x14ac:dyDescent="0.25">
      <c r="A13" s="13">
        <v>8</v>
      </c>
      <c r="B13" s="14" t="s">
        <v>10</v>
      </c>
      <c r="C13" s="14" t="s">
        <v>3</v>
      </c>
      <c r="D13" s="421">
        <v>158.64599999999999</v>
      </c>
      <c r="E13" s="422">
        <v>84</v>
      </c>
      <c r="F13" s="423">
        <v>371</v>
      </c>
      <c r="G13" s="17">
        <v>1516</v>
      </c>
      <c r="H13" s="15">
        <v>1434</v>
      </c>
      <c r="I13" s="15">
        <v>498</v>
      </c>
      <c r="J13" s="16">
        <f t="shared" si="0"/>
        <v>94.5910290237467</v>
      </c>
      <c r="K13" s="15">
        <f t="shared" si="1"/>
        <v>126.75732217573223</v>
      </c>
      <c r="L13" s="15">
        <v>3237</v>
      </c>
      <c r="M13" s="15">
        <v>254</v>
      </c>
    </row>
    <row r="14" spans="1:13" x14ac:dyDescent="0.25">
      <c r="A14" s="13">
        <v>9</v>
      </c>
      <c r="B14" s="14" t="s">
        <v>11</v>
      </c>
      <c r="C14" s="14" t="s">
        <v>3</v>
      </c>
      <c r="D14" s="421">
        <v>130.16159999999999</v>
      </c>
      <c r="E14" s="422">
        <v>92</v>
      </c>
      <c r="F14" s="423">
        <v>264</v>
      </c>
      <c r="G14" s="17">
        <v>1975</v>
      </c>
      <c r="H14" s="15">
        <v>1820</v>
      </c>
      <c r="I14" s="15">
        <v>619</v>
      </c>
      <c r="J14" s="16">
        <f t="shared" si="0"/>
        <v>92.151898734177223</v>
      </c>
      <c r="K14" s="15">
        <f t="shared" si="1"/>
        <v>124.1401098901099</v>
      </c>
      <c r="L14" s="15">
        <v>7261</v>
      </c>
      <c r="M14" s="15">
        <v>310</v>
      </c>
    </row>
    <row r="15" spans="1:13" x14ac:dyDescent="0.25">
      <c r="A15" s="13">
        <v>10</v>
      </c>
      <c r="B15" s="14" t="s">
        <v>12</v>
      </c>
      <c r="C15" s="14" t="s">
        <v>3</v>
      </c>
      <c r="D15" s="421">
        <v>135.86920000000001</v>
      </c>
      <c r="E15" s="422">
        <v>83.5</v>
      </c>
      <c r="F15" s="423">
        <v>302</v>
      </c>
      <c r="G15" s="17">
        <v>2245</v>
      </c>
      <c r="H15" s="15">
        <v>2095</v>
      </c>
      <c r="I15" s="15">
        <v>710</v>
      </c>
      <c r="J15" s="16">
        <f t="shared" si="0"/>
        <v>93.318485523385291</v>
      </c>
      <c r="K15" s="15">
        <f t="shared" si="1"/>
        <v>123.69928400954653</v>
      </c>
      <c r="L15" s="15">
        <v>4748</v>
      </c>
      <c r="M15" s="15">
        <v>265</v>
      </c>
    </row>
    <row r="16" spans="1:13" x14ac:dyDescent="0.25">
      <c r="A16" s="13">
        <v>11</v>
      </c>
      <c r="B16" s="14" t="s">
        <v>15</v>
      </c>
      <c r="C16" s="14" t="s">
        <v>14</v>
      </c>
      <c r="D16" s="421">
        <v>79.842669999999998</v>
      </c>
      <c r="E16" s="422">
        <v>60</v>
      </c>
      <c r="F16" s="423">
        <v>144</v>
      </c>
      <c r="G16" s="17">
        <v>1496</v>
      </c>
      <c r="H16" s="15">
        <v>1464</v>
      </c>
      <c r="I16" s="15">
        <v>292</v>
      </c>
      <c r="J16" s="16">
        <f t="shared" si="0"/>
        <v>97.860962566844918</v>
      </c>
      <c r="K16" s="15">
        <f t="shared" si="1"/>
        <v>72.800546448087431</v>
      </c>
      <c r="L16" s="15">
        <v>4037</v>
      </c>
      <c r="M16" s="15">
        <v>416</v>
      </c>
    </row>
    <row r="17" spans="1:13" x14ac:dyDescent="0.25">
      <c r="A17" s="13">
        <v>12</v>
      </c>
      <c r="B17" s="14" t="s">
        <v>13</v>
      </c>
      <c r="C17" s="14" t="s">
        <v>14</v>
      </c>
      <c r="D17" s="421">
        <v>105.87390000000001</v>
      </c>
      <c r="E17" s="422">
        <v>62</v>
      </c>
      <c r="F17" s="423">
        <v>250</v>
      </c>
      <c r="G17" s="17">
        <v>1019</v>
      </c>
      <c r="H17" s="15">
        <v>998</v>
      </c>
      <c r="I17" s="15">
        <v>246</v>
      </c>
      <c r="J17" s="16">
        <f t="shared" si="0"/>
        <v>97.93915603532875</v>
      </c>
      <c r="K17" s="15">
        <f t="shared" si="1"/>
        <v>89.969939879759522</v>
      </c>
      <c r="L17" s="15">
        <v>1801</v>
      </c>
      <c r="M17" s="15">
        <v>180</v>
      </c>
    </row>
    <row r="18" spans="1:13" x14ac:dyDescent="0.25">
      <c r="A18" s="13">
        <v>13</v>
      </c>
      <c r="B18" s="14" t="s">
        <v>16</v>
      </c>
      <c r="C18" s="14" t="s">
        <v>14</v>
      </c>
      <c r="D18" s="421">
        <v>120.0889</v>
      </c>
      <c r="E18" s="422">
        <v>75</v>
      </c>
      <c r="F18" s="423">
        <v>253</v>
      </c>
      <c r="G18" s="17">
        <v>2464</v>
      </c>
      <c r="H18" s="15">
        <v>2457</v>
      </c>
      <c r="I18" s="15">
        <v>629</v>
      </c>
      <c r="J18" s="16">
        <f t="shared" si="0"/>
        <v>99.715909090909093</v>
      </c>
      <c r="K18" s="15">
        <f t="shared" si="1"/>
        <v>93.441188441188444</v>
      </c>
      <c r="L18" s="15">
        <v>6208</v>
      </c>
      <c r="M18" s="15">
        <v>876</v>
      </c>
    </row>
    <row r="19" spans="1:13" x14ac:dyDescent="0.25">
      <c r="A19" s="13">
        <v>14</v>
      </c>
      <c r="B19" s="14" t="s">
        <v>17</v>
      </c>
      <c r="C19" s="14" t="s">
        <v>14</v>
      </c>
      <c r="D19" s="421">
        <v>122.7216</v>
      </c>
      <c r="E19" s="422">
        <v>81</v>
      </c>
      <c r="F19" s="423">
        <v>270</v>
      </c>
      <c r="G19" s="17">
        <v>1674</v>
      </c>
      <c r="H19" s="15">
        <v>1718</v>
      </c>
      <c r="I19" s="15">
        <v>443</v>
      </c>
      <c r="J19" s="16">
        <f t="shared" si="0"/>
        <v>102.62843488649939</v>
      </c>
      <c r="K19" s="15">
        <f t="shared" si="1"/>
        <v>94.118160651920846</v>
      </c>
      <c r="L19" s="15">
        <v>3656</v>
      </c>
      <c r="M19" s="15">
        <v>502</v>
      </c>
    </row>
    <row r="20" spans="1:13" x14ac:dyDescent="0.25">
      <c r="A20" s="13">
        <v>15</v>
      </c>
      <c r="B20" s="14" t="s">
        <v>18</v>
      </c>
      <c r="C20" s="14" t="s">
        <v>14</v>
      </c>
      <c r="D20" s="421">
        <v>66.523150000000001</v>
      </c>
      <c r="E20" s="422">
        <v>43.5</v>
      </c>
      <c r="F20" s="423">
        <v>139</v>
      </c>
      <c r="G20" s="17">
        <v>1214</v>
      </c>
      <c r="H20" s="15">
        <v>1198</v>
      </c>
      <c r="I20" s="15">
        <v>157</v>
      </c>
      <c r="J20" s="16">
        <f t="shared" si="0"/>
        <v>98.682042833607909</v>
      </c>
      <c r="K20" s="15">
        <f t="shared" si="1"/>
        <v>47.833889816360603</v>
      </c>
      <c r="L20" s="15">
        <v>2235</v>
      </c>
      <c r="M20" s="15">
        <v>246</v>
      </c>
    </row>
    <row r="21" spans="1:13" x14ac:dyDescent="0.25">
      <c r="A21" s="13">
        <v>16</v>
      </c>
      <c r="B21" s="14" t="s">
        <v>19</v>
      </c>
      <c r="C21" s="14" t="s">
        <v>14</v>
      </c>
      <c r="D21" s="421">
        <v>98.871219999999994</v>
      </c>
      <c r="E21" s="422">
        <v>61</v>
      </c>
      <c r="F21" s="423">
        <v>234</v>
      </c>
      <c r="G21" s="17">
        <v>1493</v>
      </c>
      <c r="H21" s="15">
        <v>1459</v>
      </c>
      <c r="I21" s="15">
        <v>327</v>
      </c>
      <c r="J21" s="16">
        <f t="shared" si="0"/>
        <v>97.722705961152045</v>
      </c>
      <c r="K21" s="15">
        <f t="shared" si="1"/>
        <v>81.806031528444137</v>
      </c>
      <c r="L21" s="15">
        <v>4669</v>
      </c>
      <c r="M21" s="15">
        <v>247</v>
      </c>
    </row>
    <row r="22" spans="1:13" x14ac:dyDescent="0.25">
      <c r="A22" s="13">
        <v>17</v>
      </c>
      <c r="B22" s="14" t="s">
        <v>20</v>
      </c>
      <c r="C22" s="14" t="s">
        <v>14</v>
      </c>
      <c r="D22" s="421">
        <v>71.545810000000003</v>
      </c>
      <c r="E22" s="422">
        <v>42</v>
      </c>
      <c r="F22" s="423">
        <v>167</v>
      </c>
      <c r="G22" s="17">
        <v>1775</v>
      </c>
      <c r="H22" s="15">
        <v>1681</v>
      </c>
      <c r="I22" s="15">
        <v>355</v>
      </c>
      <c r="J22" s="16">
        <f t="shared" si="0"/>
        <v>94.704225352112687</v>
      </c>
      <c r="K22" s="15">
        <f t="shared" si="1"/>
        <v>77.082093991671627</v>
      </c>
      <c r="L22" s="15">
        <v>4616</v>
      </c>
      <c r="M22" s="15">
        <v>489</v>
      </c>
    </row>
    <row r="23" spans="1:13" x14ac:dyDescent="0.25">
      <c r="A23" s="13">
        <v>18</v>
      </c>
      <c r="B23" s="14" t="s">
        <v>21</v>
      </c>
      <c r="C23" s="14" t="s">
        <v>14</v>
      </c>
      <c r="D23" s="421">
        <v>65.062550000000002</v>
      </c>
      <c r="E23" s="422">
        <v>33</v>
      </c>
      <c r="F23" s="423">
        <v>158</v>
      </c>
      <c r="G23" s="17">
        <v>1516</v>
      </c>
      <c r="H23" s="15">
        <v>1447</v>
      </c>
      <c r="I23" s="15">
        <v>259</v>
      </c>
      <c r="J23" s="16">
        <f t="shared" si="0"/>
        <v>95.44854881266491</v>
      </c>
      <c r="K23" s="15">
        <f t="shared" si="1"/>
        <v>65.331720801658605</v>
      </c>
      <c r="L23" s="15">
        <v>3491</v>
      </c>
      <c r="M23" s="15">
        <v>277</v>
      </c>
    </row>
    <row r="24" spans="1:13" x14ac:dyDescent="0.25">
      <c r="A24" s="13">
        <v>19</v>
      </c>
      <c r="B24" s="14" t="s">
        <v>115</v>
      </c>
      <c r="C24" s="14" t="s">
        <v>14</v>
      </c>
      <c r="D24" s="421">
        <v>108.1613</v>
      </c>
      <c r="E24" s="422">
        <v>77.5</v>
      </c>
      <c r="F24" s="423">
        <v>224</v>
      </c>
      <c r="G24" s="17">
        <v>2466</v>
      </c>
      <c r="H24" s="15">
        <v>2092</v>
      </c>
      <c r="I24" s="15">
        <v>853</v>
      </c>
      <c r="J24" s="16">
        <f t="shared" si="0"/>
        <v>84.83373884833739</v>
      </c>
      <c r="K24" s="15">
        <f t="shared" si="1"/>
        <v>148.82648183556404</v>
      </c>
      <c r="L24" s="15">
        <v>6007</v>
      </c>
      <c r="M24" s="15">
        <v>277</v>
      </c>
    </row>
    <row r="25" spans="1:13" x14ac:dyDescent="0.25">
      <c r="A25" s="13">
        <v>20</v>
      </c>
      <c r="B25" s="14" t="s">
        <v>116</v>
      </c>
      <c r="C25" s="14" t="s">
        <v>14</v>
      </c>
      <c r="D25" s="421">
        <v>84.61994</v>
      </c>
      <c r="E25" s="422">
        <v>51</v>
      </c>
      <c r="F25" s="423">
        <v>195</v>
      </c>
      <c r="G25" s="17">
        <v>2498</v>
      </c>
      <c r="H25" s="15">
        <v>2234</v>
      </c>
      <c r="I25" s="15">
        <v>747</v>
      </c>
      <c r="J25" s="16">
        <f t="shared" si="0"/>
        <v>89.431545236188953</v>
      </c>
      <c r="K25" s="15">
        <f t="shared" si="1"/>
        <v>122.04789615040286</v>
      </c>
      <c r="L25" s="15">
        <v>5198</v>
      </c>
      <c r="M25" s="15">
        <v>238</v>
      </c>
    </row>
    <row r="26" spans="1:13" x14ac:dyDescent="0.25">
      <c r="A26" s="13">
        <v>21</v>
      </c>
      <c r="B26" s="14" t="s">
        <v>22</v>
      </c>
      <c r="C26" s="14" t="s">
        <v>14</v>
      </c>
      <c r="D26" s="421">
        <v>73.70393</v>
      </c>
      <c r="E26" s="422">
        <v>50</v>
      </c>
      <c r="F26" s="423">
        <v>146</v>
      </c>
      <c r="G26" s="17">
        <v>1951</v>
      </c>
      <c r="H26" s="15">
        <v>1893</v>
      </c>
      <c r="I26" s="15">
        <v>387</v>
      </c>
      <c r="J26" s="16">
        <f t="shared" si="0"/>
        <v>97.027165556125055</v>
      </c>
      <c r="K26" s="15">
        <f t="shared" si="1"/>
        <v>74.619651347068142</v>
      </c>
      <c r="L26" s="15">
        <v>4614</v>
      </c>
      <c r="M26" s="15">
        <v>429</v>
      </c>
    </row>
    <row r="27" spans="1:13" x14ac:dyDescent="0.25">
      <c r="A27" s="13">
        <v>22</v>
      </c>
      <c r="B27" s="14" t="s">
        <v>23</v>
      </c>
      <c r="C27" s="14" t="s">
        <v>14</v>
      </c>
      <c r="D27" s="421">
        <v>82.293270000000007</v>
      </c>
      <c r="E27" s="422">
        <v>58</v>
      </c>
      <c r="F27" s="423">
        <v>157</v>
      </c>
      <c r="G27" s="17">
        <v>898</v>
      </c>
      <c r="H27" s="15">
        <v>843</v>
      </c>
      <c r="I27" s="15">
        <v>220</v>
      </c>
      <c r="J27" s="16">
        <f t="shared" si="0"/>
        <v>93.875278396436528</v>
      </c>
      <c r="K27" s="15">
        <f t="shared" si="1"/>
        <v>95.255041518386705</v>
      </c>
      <c r="L27" s="15">
        <v>2407</v>
      </c>
      <c r="M27" s="15">
        <v>327</v>
      </c>
    </row>
    <row r="28" spans="1:13" x14ac:dyDescent="0.25">
      <c r="A28" s="13">
        <v>23</v>
      </c>
      <c r="B28" s="14" t="s">
        <v>24</v>
      </c>
      <c r="C28" s="14" t="s">
        <v>25</v>
      </c>
      <c r="D28" s="421">
        <v>73.688789999999997</v>
      </c>
      <c r="E28" s="422">
        <v>44</v>
      </c>
      <c r="F28" s="423">
        <v>181</v>
      </c>
      <c r="G28" s="17">
        <v>2475</v>
      </c>
      <c r="H28" s="15">
        <v>2445</v>
      </c>
      <c r="I28" s="15">
        <v>472</v>
      </c>
      <c r="J28" s="16">
        <f t="shared" si="0"/>
        <v>98.787878787878796</v>
      </c>
      <c r="K28" s="15">
        <f t="shared" si="1"/>
        <v>70.462167689161561</v>
      </c>
      <c r="L28" s="15">
        <v>6534</v>
      </c>
      <c r="M28" s="15">
        <v>533</v>
      </c>
    </row>
    <row r="29" spans="1:13" x14ac:dyDescent="0.25">
      <c r="A29" s="13">
        <v>24</v>
      </c>
      <c r="B29" s="14" t="s">
        <v>26</v>
      </c>
      <c r="C29" s="14" t="s">
        <v>25</v>
      </c>
      <c r="D29" s="421">
        <v>65.366100000000003</v>
      </c>
      <c r="E29" s="422">
        <v>36</v>
      </c>
      <c r="F29" s="423">
        <v>149</v>
      </c>
      <c r="G29" s="17">
        <v>910</v>
      </c>
      <c r="H29" s="15">
        <v>873</v>
      </c>
      <c r="I29" s="15">
        <v>194</v>
      </c>
      <c r="J29" s="16">
        <f t="shared" si="0"/>
        <v>95.934065934065941</v>
      </c>
      <c r="K29" s="15">
        <f t="shared" si="1"/>
        <v>81.1111111111111</v>
      </c>
      <c r="L29" s="15">
        <v>2734</v>
      </c>
      <c r="M29" s="15">
        <v>116</v>
      </c>
    </row>
    <row r="30" spans="1:13" x14ac:dyDescent="0.25">
      <c r="A30" s="13">
        <v>25</v>
      </c>
      <c r="B30" s="14" t="s">
        <v>27</v>
      </c>
      <c r="C30" s="14" t="s">
        <v>25</v>
      </c>
      <c r="D30" s="421">
        <v>59.049120000000002</v>
      </c>
      <c r="E30" s="422">
        <v>37</v>
      </c>
      <c r="F30" s="423">
        <v>116</v>
      </c>
      <c r="G30" s="17">
        <v>1341</v>
      </c>
      <c r="H30" s="15">
        <v>1374</v>
      </c>
      <c r="I30" s="15">
        <v>133</v>
      </c>
      <c r="J30" s="16">
        <f t="shared" si="0"/>
        <v>102.46085011185681</v>
      </c>
      <c r="K30" s="15">
        <f t="shared" si="1"/>
        <v>35.331149927219791</v>
      </c>
      <c r="L30" s="15">
        <v>3681</v>
      </c>
      <c r="M30" s="15">
        <v>403</v>
      </c>
    </row>
    <row r="31" spans="1:13" x14ac:dyDescent="0.25">
      <c r="A31" s="13">
        <v>26</v>
      </c>
      <c r="B31" s="14" t="s">
        <v>28</v>
      </c>
      <c r="C31" s="14" t="s">
        <v>25</v>
      </c>
      <c r="D31" s="421">
        <v>59.784649999999999</v>
      </c>
      <c r="E31" s="422">
        <v>53</v>
      </c>
      <c r="F31" s="423">
        <v>103</v>
      </c>
      <c r="G31" s="17">
        <v>1070</v>
      </c>
      <c r="H31" s="15">
        <v>1002</v>
      </c>
      <c r="I31" s="15">
        <v>195</v>
      </c>
      <c r="J31" s="16">
        <f t="shared" si="0"/>
        <v>93.644859813084111</v>
      </c>
      <c r="K31" s="15">
        <f t="shared" si="1"/>
        <v>71.032934131736525</v>
      </c>
      <c r="L31" s="15">
        <v>2655</v>
      </c>
      <c r="M31" s="15">
        <v>437</v>
      </c>
    </row>
    <row r="32" spans="1:13" x14ac:dyDescent="0.25">
      <c r="A32" s="13">
        <v>27</v>
      </c>
      <c r="B32" s="14" t="s">
        <v>29</v>
      </c>
      <c r="C32" s="14" t="s">
        <v>25</v>
      </c>
      <c r="D32" s="421">
        <v>91.127430000000004</v>
      </c>
      <c r="E32" s="422">
        <v>53.5</v>
      </c>
      <c r="F32" s="423">
        <v>191</v>
      </c>
      <c r="G32" s="17">
        <v>1085</v>
      </c>
      <c r="H32" s="15">
        <v>1051</v>
      </c>
      <c r="I32" s="15">
        <v>183</v>
      </c>
      <c r="J32" s="16">
        <f t="shared" si="0"/>
        <v>96.866359447004612</v>
      </c>
      <c r="K32" s="15">
        <f t="shared" si="1"/>
        <v>63.553758325404374</v>
      </c>
      <c r="L32" s="15">
        <v>2468</v>
      </c>
      <c r="M32" s="15">
        <v>272</v>
      </c>
    </row>
    <row r="33" spans="1:13" x14ac:dyDescent="0.25">
      <c r="A33" s="13">
        <v>28</v>
      </c>
      <c r="B33" s="14" t="s">
        <v>30</v>
      </c>
      <c r="C33" s="14" t="s">
        <v>25</v>
      </c>
      <c r="D33" s="421">
        <v>86.578239999999994</v>
      </c>
      <c r="E33" s="422">
        <v>63</v>
      </c>
      <c r="F33" s="423">
        <v>161</v>
      </c>
      <c r="G33" s="17">
        <v>714</v>
      </c>
      <c r="H33" s="15">
        <v>729</v>
      </c>
      <c r="I33" s="15">
        <v>143</v>
      </c>
      <c r="J33" s="16">
        <f t="shared" si="0"/>
        <v>102.10084033613444</v>
      </c>
      <c r="K33" s="15">
        <f t="shared" si="1"/>
        <v>71.598079561042525</v>
      </c>
      <c r="L33" s="15">
        <v>2316</v>
      </c>
      <c r="M33" s="15">
        <v>234</v>
      </c>
    </row>
    <row r="34" spans="1:13" x14ac:dyDescent="0.25">
      <c r="A34" s="13">
        <v>29</v>
      </c>
      <c r="B34" s="14" t="s">
        <v>31</v>
      </c>
      <c r="C34" s="14" t="s">
        <v>25</v>
      </c>
      <c r="D34" s="421">
        <v>76.607820000000004</v>
      </c>
      <c r="E34" s="422">
        <v>38</v>
      </c>
      <c r="F34" s="423">
        <v>195</v>
      </c>
      <c r="G34" s="17">
        <v>1006</v>
      </c>
      <c r="H34" s="15">
        <v>1018</v>
      </c>
      <c r="I34" s="15">
        <v>189</v>
      </c>
      <c r="J34" s="16">
        <f t="shared" si="0"/>
        <v>101.19284294234592</v>
      </c>
      <c r="K34" s="15">
        <f t="shared" si="1"/>
        <v>67.765225933202359</v>
      </c>
      <c r="L34" s="15">
        <v>2961</v>
      </c>
      <c r="M34" s="15">
        <v>381</v>
      </c>
    </row>
    <row r="35" spans="1:13" x14ac:dyDescent="0.25">
      <c r="A35" s="13">
        <v>30</v>
      </c>
      <c r="B35" s="14" t="s">
        <v>32</v>
      </c>
      <c r="C35" s="14" t="s">
        <v>25</v>
      </c>
      <c r="D35" s="421">
        <v>63.166829999999997</v>
      </c>
      <c r="E35" s="422">
        <v>35</v>
      </c>
      <c r="F35" s="423">
        <v>133</v>
      </c>
      <c r="G35" s="17">
        <v>1195</v>
      </c>
      <c r="H35" s="15">
        <v>1170</v>
      </c>
      <c r="I35" s="15">
        <v>170</v>
      </c>
      <c r="J35" s="16">
        <f t="shared" si="0"/>
        <v>97.907949790794973</v>
      </c>
      <c r="K35" s="15">
        <f t="shared" si="1"/>
        <v>53.034188034188041</v>
      </c>
      <c r="L35" s="15">
        <v>3562</v>
      </c>
      <c r="M35" s="15">
        <v>245</v>
      </c>
    </row>
    <row r="36" spans="1:13" x14ac:dyDescent="0.25">
      <c r="A36" s="13">
        <v>31</v>
      </c>
      <c r="B36" s="14" t="s">
        <v>33</v>
      </c>
      <c r="C36" s="14" t="s">
        <v>34</v>
      </c>
      <c r="D36" s="421">
        <v>78.182140000000004</v>
      </c>
      <c r="E36" s="422">
        <v>49</v>
      </c>
      <c r="F36" s="423">
        <v>169</v>
      </c>
      <c r="G36" s="17">
        <v>913</v>
      </c>
      <c r="H36" s="15">
        <v>970</v>
      </c>
      <c r="I36" s="15">
        <v>118</v>
      </c>
      <c r="J36" s="16">
        <f t="shared" si="0"/>
        <v>106.24315443592552</v>
      </c>
      <c r="K36" s="15">
        <f t="shared" si="1"/>
        <v>44.402061855670105</v>
      </c>
      <c r="L36" s="15">
        <v>2807</v>
      </c>
      <c r="M36" s="15">
        <v>221</v>
      </c>
    </row>
    <row r="37" spans="1:13" x14ac:dyDescent="0.25">
      <c r="A37" s="13">
        <v>32</v>
      </c>
      <c r="B37" s="14" t="s">
        <v>35</v>
      </c>
      <c r="C37" s="14" t="s">
        <v>34</v>
      </c>
      <c r="D37" s="421">
        <v>143.27680000000001</v>
      </c>
      <c r="E37" s="422">
        <v>102</v>
      </c>
      <c r="F37" s="423">
        <v>270</v>
      </c>
      <c r="G37" s="17">
        <v>1483</v>
      </c>
      <c r="H37" s="15">
        <v>1430</v>
      </c>
      <c r="I37" s="15">
        <v>488</v>
      </c>
      <c r="J37" s="16">
        <f t="shared" si="0"/>
        <v>96.426163182737696</v>
      </c>
      <c r="K37" s="15">
        <f t="shared" si="1"/>
        <v>124.55944055944057</v>
      </c>
      <c r="L37" s="15">
        <v>5008</v>
      </c>
      <c r="M37" s="15">
        <v>348</v>
      </c>
    </row>
    <row r="38" spans="1:13" x14ac:dyDescent="0.25">
      <c r="A38" s="13">
        <v>33</v>
      </c>
      <c r="B38" s="14" t="s">
        <v>36</v>
      </c>
      <c r="C38" s="14" t="s">
        <v>34</v>
      </c>
      <c r="D38" s="421">
        <v>96.590810000000005</v>
      </c>
      <c r="E38" s="422">
        <v>63</v>
      </c>
      <c r="F38" s="423">
        <v>190</v>
      </c>
      <c r="G38" s="17">
        <v>2079</v>
      </c>
      <c r="H38" s="15">
        <v>2043</v>
      </c>
      <c r="I38" s="15">
        <v>459</v>
      </c>
      <c r="J38" s="16">
        <f t="shared" si="0"/>
        <v>98.268398268398272</v>
      </c>
      <c r="K38" s="15">
        <f t="shared" si="1"/>
        <v>82.004405286343612</v>
      </c>
      <c r="L38" s="15">
        <v>5036</v>
      </c>
      <c r="M38" s="15">
        <v>504</v>
      </c>
    </row>
    <row r="39" spans="1:13" x14ac:dyDescent="0.25">
      <c r="A39" s="13">
        <v>34</v>
      </c>
      <c r="B39" s="14" t="s">
        <v>37</v>
      </c>
      <c r="C39" s="14" t="s">
        <v>34</v>
      </c>
      <c r="D39" s="421">
        <v>103.6384</v>
      </c>
      <c r="E39" s="422">
        <v>67</v>
      </c>
      <c r="F39" s="423">
        <v>219</v>
      </c>
      <c r="G39" s="17">
        <v>1170</v>
      </c>
      <c r="H39" s="15">
        <v>1205</v>
      </c>
      <c r="I39" s="15">
        <v>228</v>
      </c>
      <c r="J39" s="16">
        <f t="shared" si="0"/>
        <v>102.99145299145297</v>
      </c>
      <c r="K39" s="15">
        <f t="shared" si="1"/>
        <v>69.062240663900411</v>
      </c>
      <c r="L39" s="15">
        <v>3632</v>
      </c>
      <c r="M39" s="15">
        <v>339</v>
      </c>
    </row>
    <row r="40" spans="1:13" x14ac:dyDescent="0.25">
      <c r="A40" s="13">
        <v>35</v>
      </c>
      <c r="B40" s="14" t="s">
        <v>38</v>
      </c>
      <c r="C40" s="14" t="s">
        <v>34</v>
      </c>
      <c r="D40" s="421">
        <v>87.702830000000006</v>
      </c>
      <c r="E40" s="422">
        <v>59.5</v>
      </c>
      <c r="F40" s="423">
        <v>189</v>
      </c>
      <c r="G40" s="17">
        <v>1554</v>
      </c>
      <c r="H40" s="15">
        <v>1485</v>
      </c>
      <c r="I40" s="15">
        <v>349</v>
      </c>
      <c r="J40" s="16">
        <f t="shared" si="0"/>
        <v>95.559845559845556</v>
      </c>
      <c r="K40" s="15">
        <f t="shared" si="1"/>
        <v>85.781144781144775</v>
      </c>
      <c r="L40" s="15">
        <v>2600</v>
      </c>
      <c r="M40" s="15">
        <v>592</v>
      </c>
    </row>
    <row r="41" spans="1:13" x14ac:dyDescent="0.25">
      <c r="A41" s="13">
        <v>36</v>
      </c>
      <c r="B41" s="14" t="s">
        <v>117</v>
      </c>
      <c r="C41" s="14" t="s">
        <v>34</v>
      </c>
      <c r="D41" s="421">
        <v>125.2606</v>
      </c>
      <c r="E41" s="422">
        <v>70</v>
      </c>
      <c r="F41" s="423">
        <v>277</v>
      </c>
      <c r="G41" s="17">
        <v>2535</v>
      </c>
      <c r="H41" s="15">
        <v>2810</v>
      </c>
      <c r="I41" s="15">
        <v>551</v>
      </c>
      <c r="J41" s="16">
        <f t="shared" si="0"/>
        <v>110.84812623274163</v>
      </c>
      <c r="K41" s="15">
        <f t="shared" si="1"/>
        <v>71.571174377224196</v>
      </c>
      <c r="L41" s="15">
        <v>7701</v>
      </c>
      <c r="M41" s="15">
        <v>477</v>
      </c>
    </row>
    <row r="42" spans="1:13" x14ac:dyDescent="0.25">
      <c r="A42" s="13">
        <v>37</v>
      </c>
      <c r="B42" s="14" t="s">
        <v>39</v>
      </c>
      <c r="C42" s="14" t="s">
        <v>34</v>
      </c>
      <c r="D42" s="421">
        <v>142.8783</v>
      </c>
      <c r="E42" s="422">
        <v>114</v>
      </c>
      <c r="F42" s="423">
        <v>268</v>
      </c>
      <c r="G42" s="17">
        <v>1167</v>
      </c>
      <c r="H42" s="15">
        <v>1137</v>
      </c>
      <c r="I42" s="15">
        <v>376</v>
      </c>
      <c r="J42" s="16">
        <f t="shared" si="0"/>
        <v>97.429305912596391</v>
      </c>
      <c r="K42" s="15">
        <f t="shared" si="1"/>
        <v>120.70360598065083</v>
      </c>
      <c r="L42" s="15">
        <v>2735</v>
      </c>
      <c r="M42" s="15">
        <v>247</v>
      </c>
    </row>
    <row r="43" spans="1:13" x14ac:dyDescent="0.25">
      <c r="A43" s="13">
        <v>38</v>
      </c>
      <c r="B43" s="14" t="s">
        <v>40</v>
      </c>
      <c r="C43" s="14" t="s">
        <v>34</v>
      </c>
      <c r="D43" s="421">
        <v>107.7974</v>
      </c>
      <c r="E43" s="422">
        <v>92</v>
      </c>
      <c r="F43" s="423">
        <v>221</v>
      </c>
      <c r="G43" s="17">
        <v>740</v>
      </c>
      <c r="H43" s="15">
        <v>768</v>
      </c>
      <c r="I43" s="15">
        <v>155</v>
      </c>
      <c r="J43" s="16">
        <f t="shared" si="0"/>
        <v>103.78378378378379</v>
      </c>
      <c r="K43" s="15">
        <f t="shared" si="1"/>
        <v>73.665364583333329</v>
      </c>
      <c r="L43" s="15">
        <v>2083</v>
      </c>
      <c r="M43" s="15">
        <v>277</v>
      </c>
    </row>
    <row r="44" spans="1:13" x14ac:dyDescent="0.25">
      <c r="A44" s="13">
        <v>39</v>
      </c>
      <c r="B44" s="14" t="s">
        <v>41</v>
      </c>
      <c r="C44" s="14" t="s">
        <v>34</v>
      </c>
      <c r="D44" s="421">
        <v>108.0462</v>
      </c>
      <c r="E44" s="422">
        <v>72</v>
      </c>
      <c r="F44" s="423">
        <v>218</v>
      </c>
      <c r="G44" s="17">
        <v>1711</v>
      </c>
      <c r="H44" s="15">
        <v>1708</v>
      </c>
      <c r="I44" s="15">
        <v>419</v>
      </c>
      <c r="J44" s="16">
        <f t="shared" si="0"/>
        <v>99.824663939216833</v>
      </c>
      <c r="K44" s="15">
        <f t="shared" si="1"/>
        <v>89.5403981264637</v>
      </c>
      <c r="L44" s="15">
        <v>3996</v>
      </c>
      <c r="M44" s="15">
        <v>243</v>
      </c>
    </row>
    <row r="45" spans="1:13" x14ac:dyDescent="0.25">
      <c r="A45" s="13">
        <v>40</v>
      </c>
      <c r="B45" s="14" t="s">
        <v>42</v>
      </c>
      <c r="C45" s="14" t="s">
        <v>34</v>
      </c>
      <c r="D45" s="421">
        <v>109.7983</v>
      </c>
      <c r="E45" s="422">
        <v>53</v>
      </c>
      <c r="F45" s="423">
        <v>223</v>
      </c>
      <c r="G45" s="17">
        <v>891</v>
      </c>
      <c r="H45" s="15">
        <v>973</v>
      </c>
      <c r="I45" s="15">
        <v>133</v>
      </c>
      <c r="J45" s="16">
        <f t="shared" si="0"/>
        <v>109.20314253647587</v>
      </c>
      <c r="K45" s="15">
        <f t="shared" si="1"/>
        <v>49.892086330935257</v>
      </c>
      <c r="L45" s="15">
        <v>2467</v>
      </c>
      <c r="M45" s="15">
        <v>161</v>
      </c>
    </row>
    <row r="46" spans="1:13" x14ac:dyDescent="0.25">
      <c r="A46" s="13">
        <v>41</v>
      </c>
      <c r="B46" s="14" t="s">
        <v>43</v>
      </c>
      <c r="C46" s="14" t="s">
        <v>44</v>
      </c>
      <c r="D46" s="421">
        <v>105.2813</v>
      </c>
      <c r="E46" s="422">
        <v>68</v>
      </c>
      <c r="F46" s="423">
        <v>246</v>
      </c>
      <c r="G46" s="17">
        <v>1848</v>
      </c>
      <c r="H46" s="15">
        <v>1825</v>
      </c>
      <c r="I46" s="15">
        <v>504</v>
      </c>
      <c r="J46" s="16">
        <f t="shared" si="0"/>
        <v>98.755411255411246</v>
      </c>
      <c r="K46" s="15">
        <f t="shared" si="1"/>
        <v>100.80000000000001</v>
      </c>
      <c r="L46" s="15">
        <v>4979</v>
      </c>
      <c r="M46" s="15">
        <v>376</v>
      </c>
    </row>
    <row r="47" spans="1:13" x14ac:dyDescent="0.25">
      <c r="A47" s="13">
        <v>42</v>
      </c>
      <c r="B47" s="14" t="s">
        <v>45</v>
      </c>
      <c r="C47" s="14" t="s">
        <v>44</v>
      </c>
      <c r="D47" s="421">
        <v>361.56959999999998</v>
      </c>
      <c r="E47" s="422">
        <v>151</v>
      </c>
      <c r="F47" s="423">
        <v>1038</v>
      </c>
      <c r="G47" s="17">
        <v>2120</v>
      </c>
      <c r="H47" s="15">
        <v>2746</v>
      </c>
      <c r="I47" s="15">
        <v>1081</v>
      </c>
      <c r="J47" s="16">
        <f t="shared" si="0"/>
        <v>129.52830188679246</v>
      </c>
      <c r="K47" s="15">
        <f t="shared" si="1"/>
        <v>143.68718135469774</v>
      </c>
      <c r="L47" s="15">
        <v>5076</v>
      </c>
      <c r="M47" s="15">
        <v>930</v>
      </c>
    </row>
    <row r="48" spans="1:13" x14ac:dyDescent="0.25">
      <c r="A48" s="13">
        <v>43</v>
      </c>
      <c r="B48" s="14" t="s">
        <v>46</v>
      </c>
      <c r="C48" s="14" t="s">
        <v>44</v>
      </c>
      <c r="D48" s="421">
        <v>310.00689999999997</v>
      </c>
      <c r="E48" s="422">
        <v>202</v>
      </c>
      <c r="F48" s="423">
        <v>679</v>
      </c>
      <c r="G48" s="17">
        <v>1965</v>
      </c>
      <c r="H48" s="15">
        <v>2417</v>
      </c>
      <c r="I48" s="15">
        <v>945</v>
      </c>
      <c r="J48" s="16">
        <f t="shared" si="0"/>
        <v>123.0025445292621</v>
      </c>
      <c r="K48" s="15">
        <f t="shared" si="1"/>
        <v>142.7079023582954</v>
      </c>
      <c r="L48" s="15">
        <v>4738</v>
      </c>
      <c r="M48" s="15">
        <v>658</v>
      </c>
    </row>
    <row r="49" spans="1:13" x14ac:dyDescent="0.25">
      <c r="A49" s="13">
        <v>44</v>
      </c>
      <c r="B49" s="14" t="s">
        <v>47</v>
      </c>
      <c r="C49" s="14" t="s">
        <v>44</v>
      </c>
      <c r="D49" s="421">
        <v>107.0226</v>
      </c>
      <c r="E49" s="422">
        <v>62</v>
      </c>
      <c r="F49" s="423">
        <v>185</v>
      </c>
      <c r="G49" s="17">
        <v>1268</v>
      </c>
      <c r="H49" s="15">
        <v>1259</v>
      </c>
      <c r="I49" s="15">
        <v>257</v>
      </c>
      <c r="J49" s="16">
        <f t="shared" si="0"/>
        <v>99.290220820189276</v>
      </c>
      <c r="K49" s="15">
        <f t="shared" si="1"/>
        <v>74.507545671167591</v>
      </c>
      <c r="L49" s="15">
        <v>4009</v>
      </c>
      <c r="M49" s="15">
        <v>307</v>
      </c>
    </row>
    <row r="50" spans="1:13" x14ac:dyDescent="0.25">
      <c r="A50" s="13">
        <v>45</v>
      </c>
      <c r="B50" s="14" t="s">
        <v>48</v>
      </c>
      <c r="C50" s="14" t="s">
        <v>44</v>
      </c>
      <c r="D50" s="421">
        <v>168.78829999999999</v>
      </c>
      <c r="E50" s="422">
        <v>109</v>
      </c>
      <c r="F50" s="423">
        <v>361</v>
      </c>
      <c r="G50" s="17">
        <v>2175</v>
      </c>
      <c r="H50" s="15">
        <v>2137</v>
      </c>
      <c r="I50" s="15">
        <v>802</v>
      </c>
      <c r="J50" s="16">
        <f t="shared" si="0"/>
        <v>98.252873563218387</v>
      </c>
      <c r="K50" s="15">
        <f t="shared" si="1"/>
        <v>136.98175011698643</v>
      </c>
      <c r="L50" s="15">
        <v>8311</v>
      </c>
      <c r="M50" s="15">
        <v>561</v>
      </c>
    </row>
    <row r="51" spans="1:13" x14ac:dyDescent="0.25">
      <c r="A51" s="13">
        <v>46</v>
      </c>
      <c r="B51" s="14" t="s">
        <v>49</v>
      </c>
      <c r="C51" s="14" t="s">
        <v>44</v>
      </c>
      <c r="D51" s="421">
        <v>118.2604</v>
      </c>
      <c r="E51" s="422">
        <v>76</v>
      </c>
      <c r="F51" s="423">
        <v>233</v>
      </c>
      <c r="G51" s="17">
        <v>2065</v>
      </c>
      <c r="H51" s="15">
        <v>1904</v>
      </c>
      <c r="I51" s="15">
        <v>617</v>
      </c>
      <c r="J51" s="16">
        <f t="shared" si="0"/>
        <v>92.20338983050847</v>
      </c>
      <c r="K51" s="15">
        <f t="shared" si="1"/>
        <v>118.27993697478992</v>
      </c>
      <c r="L51" s="15">
        <v>6034</v>
      </c>
      <c r="M51" s="15">
        <v>699</v>
      </c>
    </row>
    <row r="52" spans="1:13" x14ac:dyDescent="0.25">
      <c r="A52" s="13">
        <v>47</v>
      </c>
      <c r="B52" s="14" t="s">
        <v>50</v>
      </c>
      <c r="C52" s="14" t="s">
        <v>44</v>
      </c>
      <c r="D52" s="421">
        <v>181.08619999999999</v>
      </c>
      <c r="E52" s="422">
        <v>103.5</v>
      </c>
      <c r="F52" s="423">
        <v>411</v>
      </c>
      <c r="G52" s="17">
        <v>1184</v>
      </c>
      <c r="H52" s="15">
        <v>1264</v>
      </c>
      <c r="I52" s="15">
        <v>290</v>
      </c>
      <c r="J52" s="16">
        <f t="shared" si="0"/>
        <v>106.75675675675676</v>
      </c>
      <c r="K52" s="15">
        <f t="shared" si="1"/>
        <v>83.742088607594937</v>
      </c>
      <c r="L52" s="15">
        <v>3787</v>
      </c>
      <c r="M52" s="15">
        <v>175</v>
      </c>
    </row>
    <row r="53" spans="1:13" x14ac:dyDescent="0.25">
      <c r="A53" s="13">
        <v>48</v>
      </c>
      <c r="B53" s="14" t="s">
        <v>51</v>
      </c>
      <c r="C53" s="14" t="s">
        <v>44</v>
      </c>
      <c r="D53" s="421">
        <v>228.16890000000001</v>
      </c>
      <c r="E53" s="422">
        <v>112</v>
      </c>
      <c r="F53" s="423">
        <v>627</v>
      </c>
      <c r="G53" s="17">
        <v>1999</v>
      </c>
      <c r="H53" s="15">
        <v>2300</v>
      </c>
      <c r="I53" s="15">
        <v>795</v>
      </c>
      <c r="J53" s="16">
        <f t="shared" si="0"/>
        <v>115.0575287643822</v>
      </c>
      <c r="K53" s="15">
        <f t="shared" si="1"/>
        <v>126.16304347826087</v>
      </c>
      <c r="L53" s="15">
        <v>6937</v>
      </c>
      <c r="M53" s="15">
        <v>391</v>
      </c>
    </row>
    <row r="54" spans="1:13" x14ac:dyDescent="0.25">
      <c r="A54" s="13">
        <v>49</v>
      </c>
      <c r="B54" s="14" t="s">
        <v>52</v>
      </c>
      <c r="C54" s="14" t="s">
        <v>44</v>
      </c>
      <c r="D54" s="421">
        <v>170.93719999999999</v>
      </c>
      <c r="E54" s="422">
        <v>87</v>
      </c>
      <c r="F54" s="423">
        <v>368.5</v>
      </c>
      <c r="G54" s="17">
        <v>2014</v>
      </c>
      <c r="H54" s="15">
        <v>2020</v>
      </c>
      <c r="I54" s="15">
        <v>654</v>
      </c>
      <c r="J54" s="16">
        <f t="shared" si="0"/>
        <v>100.29791459781529</v>
      </c>
      <c r="K54" s="15">
        <f t="shared" si="1"/>
        <v>118.17326732673267</v>
      </c>
      <c r="L54" s="15">
        <v>5485</v>
      </c>
      <c r="M54" s="15">
        <v>383</v>
      </c>
    </row>
    <row r="55" spans="1:13" x14ac:dyDescent="0.25">
      <c r="A55" s="13">
        <v>50</v>
      </c>
      <c r="B55" s="14" t="s">
        <v>53</v>
      </c>
      <c r="C55" s="14" t="s">
        <v>44</v>
      </c>
      <c r="D55" s="421">
        <v>190.23769999999999</v>
      </c>
      <c r="E55" s="422">
        <v>86.5</v>
      </c>
      <c r="F55" s="423">
        <v>498</v>
      </c>
      <c r="G55" s="17">
        <v>2097</v>
      </c>
      <c r="H55" s="15">
        <v>2293</v>
      </c>
      <c r="I55" s="15">
        <v>589</v>
      </c>
      <c r="J55" s="16">
        <f t="shared" si="0"/>
        <v>109.34668574153552</v>
      </c>
      <c r="K55" s="15">
        <f t="shared" si="1"/>
        <v>93.757086785870044</v>
      </c>
      <c r="L55" s="15">
        <v>7796</v>
      </c>
      <c r="M55" s="15">
        <v>438</v>
      </c>
    </row>
    <row r="56" spans="1:13" x14ac:dyDescent="0.25">
      <c r="A56" s="13">
        <v>51</v>
      </c>
      <c r="B56" s="14" t="s">
        <v>54</v>
      </c>
      <c r="C56" s="14" t="s">
        <v>55</v>
      </c>
      <c r="D56" s="421">
        <v>112.6639</v>
      </c>
      <c r="E56" s="422">
        <v>70</v>
      </c>
      <c r="F56" s="423">
        <v>212</v>
      </c>
      <c r="G56" s="17">
        <v>1449</v>
      </c>
      <c r="H56" s="15">
        <v>1330</v>
      </c>
      <c r="I56" s="15">
        <v>381</v>
      </c>
      <c r="J56" s="16">
        <f t="shared" si="0"/>
        <v>91.787439613526573</v>
      </c>
      <c r="K56" s="15">
        <f t="shared" si="1"/>
        <v>104.56015037593984</v>
      </c>
      <c r="L56" s="15">
        <v>3239</v>
      </c>
      <c r="M56" s="15">
        <v>475</v>
      </c>
    </row>
    <row r="57" spans="1:13" x14ac:dyDescent="0.25">
      <c r="A57" s="13">
        <v>52</v>
      </c>
      <c r="B57" s="14" t="s">
        <v>56</v>
      </c>
      <c r="C57" s="14" t="s">
        <v>55</v>
      </c>
      <c r="D57" s="421">
        <v>132.1857</v>
      </c>
      <c r="E57" s="422">
        <v>81.5</v>
      </c>
      <c r="F57" s="423">
        <v>305</v>
      </c>
      <c r="G57" s="17">
        <v>2111</v>
      </c>
      <c r="H57" s="15">
        <v>1862</v>
      </c>
      <c r="I57" s="15">
        <v>748</v>
      </c>
      <c r="J57" s="16">
        <f t="shared" si="0"/>
        <v>88.20464234959735</v>
      </c>
      <c r="K57" s="15">
        <f t="shared" si="1"/>
        <v>146.62728249194416</v>
      </c>
      <c r="L57" s="15">
        <v>6817</v>
      </c>
      <c r="M57" s="15">
        <v>518</v>
      </c>
    </row>
    <row r="58" spans="1:13" x14ac:dyDescent="0.25">
      <c r="A58" s="13">
        <v>53</v>
      </c>
      <c r="B58" s="14" t="s">
        <v>57</v>
      </c>
      <c r="C58" s="14" t="s">
        <v>55</v>
      </c>
      <c r="D58" s="421">
        <v>125.26260000000001</v>
      </c>
      <c r="E58" s="422">
        <v>84</v>
      </c>
      <c r="F58" s="423">
        <v>262</v>
      </c>
      <c r="G58" s="17">
        <v>1766</v>
      </c>
      <c r="H58" s="15">
        <v>1663</v>
      </c>
      <c r="I58" s="15">
        <v>539</v>
      </c>
      <c r="J58" s="16">
        <f t="shared" si="0"/>
        <v>94.167610419026047</v>
      </c>
      <c r="K58" s="15">
        <f t="shared" si="1"/>
        <v>118.30126277811185</v>
      </c>
      <c r="L58" s="15">
        <v>2905</v>
      </c>
      <c r="M58" s="15">
        <v>581</v>
      </c>
    </row>
    <row r="59" spans="1:13" x14ac:dyDescent="0.25">
      <c r="A59" s="13">
        <v>54</v>
      </c>
      <c r="B59" s="14" t="s">
        <v>58</v>
      </c>
      <c r="C59" s="14" t="s">
        <v>55</v>
      </c>
      <c r="D59" s="421">
        <v>162.46629999999999</v>
      </c>
      <c r="E59" s="422">
        <v>121</v>
      </c>
      <c r="F59" s="423">
        <v>315</v>
      </c>
      <c r="G59" s="17">
        <v>949</v>
      </c>
      <c r="H59" s="15">
        <v>1019</v>
      </c>
      <c r="I59" s="15">
        <v>275</v>
      </c>
      <c r="J59" s="16">
        <f t="shared" si="0"/>
        <v>107.37618545837724</v>
      </c>
      <c r="K59" s="15">
        <f t="shared" si="1"/>
        <v>98.503434739941127</v>
      </c>
      <c r="L59" s="15">
        <v>2605</v>
      </c>
      <c r="M59" s="15">
        <v>257</v>
      </c>
    </row>
    <row r="60" spans="1:13" x14ac:dyDescent="0.25">
      <c r="A60" s="13">
        <v>55</v>
      </c>
      <c r="B60" s="14" t="s">
        <v>59</v>
      </c>
      <c r="C60" s="14" t="s">
        <v>55</v>
      </c>
      <c r="D60" s="421">
        <v>98.019949999999994</v>
      </c>
      <c r="E60" s="422">
        <v>66</v>
      </c>
      <c r="F60" s="423">
        <v>209</v>
      </c>
      <c r="G60" s="17">
        <v>1764</v>
      </c>
      <c r="H60" s="15">
        <v>1768</v>
      </c>
      <c r="I60" s="15">
        <v>417</v>
      </c>
      <c r="J60" s="16">
        <f t="shared" si="0"/>
        <v>100.2267573696145</v>
      </c>
      <c r="K60" s="15">
        <f t="shared" si="1"/>
        <v>86.088800904977376</v>
      </c>
      <c r="L60" s="15">
        <v>5117</v>
      </c>
      <c r="M60" s="15">
        <v>472</v>
      </c>
    </row>
    <row r="61" spans="1:13" x14ac:dyDescent="0.25">
      <c r="A61" s="13">
        <v>56</v>
      </c>
      <c r="B61" s="14" t="s">
        <v>60</v>
      </c>
      <c r="C61" s="14" t="s">
        <v>55</v>
      </c>
      <c r="D61" s="421">
        <v>83.186710000000005</v>
      </c>
      <c r="E61" s="422">
        <v>53</v>
      </c>
      <c r="F61" s="423">
        <v>181</v>
      </c>
      <c r="G61" s="17">
        <v>2037</v>
      </c>
      <c r="H61" s="15">
        <v>1874</v>
      </c>
      <c r="I61" s="15">
        <v>512</v>
      </c>
      <c r="J61" s="16">
        <f t="shared" si="0"/>
        <v>91.998036327933235</v>
      </c>
      <c r="K61" s="15">
        <f t="shared" si="1"/>
        <v>99.722518676627544</v>
      </c>
      <c r="L61" s="15">
        <v>7595</v>
      </c>
      <c r="M61" s="15">
        <v>371</v>
      </c>
    </row>
    <row r="62" spans="1:13" x14ac:dyDescent="0.25">
      <c r="A62" s="13">
        <v>57</v>
      </c>
      <c r="B62" s="14" t="s">
        <v>61</v>
      </c>
      <c r="C62" s="14" t="s">
        <v>55</v>
      </c>
      <c r="D62" s="421">
        <v>168.5737</v>
      </c>
      <c r="E62" s="422">
        <v>99</v>
      </c>
      <c r="F62" s="423">
        <v>434</v>
      </c>
      <c r="G62" s="17">
        <v>1015</v>
      </c>
      <c r="H62" s="15">
        <v>1064</v>
      </c>
      <c r="I62" s="15">
        <v>304</v>
      </c>
      <c r="J62" s="16">
        <f t="shared" si="0"/>
        <v>104.82758620689656</v>
      </c>
      <c r="K62" s="15">
        <f t="shared" si="1"/>
        <v>104.28571428571428</v>
      </c>
      <c r="L62" s="15">
        <v>2685</v>
      </c>
      <c r="M62" s="15">
        <v>529</v>
      </c>
    </row>
    <row r="63" spans="1:13" x14ac:dyDescent="0.25">
      <c r="A63" s="13">
        <v>58</v>
      </c>
      <c r="B63" s="14" t="s">
        <v>62</v>
      </c>
      <c r="C63" s="14" t="s">
        <v>55</v>
      </c>
      <c r="D63" s="421">
        <v>206.8</v>
      </c>
      <c r="E63" s="422">
        <v>108</v>
      </c>
      <c r="F63" s="423">
        <v>588</v>
      </c>
      <c r="G63" s="17">
        <v>682</v>
      </c>
      <c r="H63" s="15">
        <v>674</v>
      </c>
      <c r="I63" s="15">
        <v>307</v>
      </c>
      <c r="J63" s="16">
        <f t="shared" si="0"/>
        <v>98.826979472140764</v>
      </c>
      <c r="K63" s="15">
        <f t="shared" si="1"/>
        <v>166.25370919881306</v>
      </c>
      <c r="L63" s="15">
        <v>2011</v>
      </c>
      <c r="M63" s="15">
        <v>132</v>
      </c>
    </row>
    <row r="64" spans="1:13" x14ac:dyDescent="0.25">
      <c r="A64" s="13">
        <v>59</v>
      </c>
      <c r="B64" s="14" t="s">
        <v>63</v>
      </c>
      <c r="C64" s="14" t="s">
        <v>55</v>
      </c>
      <c r="D64" s="421">
        <v>71.895619999999994</v>
      </c>
      <c r="E64" s="422">
        <v>41</v>
      </c>
      <c r="F64" s="423">
        <v>162</v>
      </c>
      <c r="G64" s="17">
        <v>1296</v>
      </c>
      <c r="H64" s="15">
        <v>1363</v>
      </c>
      <c r="I64" s="15">
        <v>201</v>
      </c>
      <c r="J64" s="16">
        <f t="shared" si="0"/>
        <v>105.16975308641976</v>
      </c>
      <c r="K64" s="15">
        <f t="shared" si="1"/>
        <v>53.826118855465879</v>
      </c>
      <c r="L64" s="15">
        <v>3872</v>
      </c>
      <c r="M64" s="15">
        <v>455</v>
      </c>
    </row>
    <row r="65" spans="1:13" x14ac:dyDescent="0.25">
      <c r="A65" s="13">
        <v>60</v>
      </c>
      <c r="B65" s="14" t="s">
        <v>64</v>
      </c>
      <c r="C65" s="14" t="s">
        <v>55</v>
      </c>
      <c r="D65" s="421">
        <v>114.836</v>
      </c>
      <c r="E65" s="422">
        <v>76</v>
      </c>
      <c r="F65" s="423">
        <v>237</v>
      </c>
      <c r="G65" s="17">
        <v>1627</v>
      </c>
      <c r="H65" s="15">
        <v>1739</v>
      </c>
      <c r="I65" s="15">
        <v>398</v>
      </c>
      <c r="J65" s="16">
        <f t="shared" si="0"/>
        <v>106.88383527965581</v>
      </c>
      <c r="K65" s="15">
        <f t="shared" si="1"/>
        <v>83.536515238642906</v>
      </c>
      <c r="L65" s="15">
        <v>4379</v>
      </c>
      <c r="M65" s="15">
        <v>378</v>
      </c>
    </row>
    <row r="66" spans="1:13" x14ac:dyDescent="0.25">
      <c r="A66" s="13">
        <v>61</v>
      </c>
      <c r="B66" s="14" t="s">
        <v>65</v>
      </c>
      <c r="C66" s="14" t="s">
        <v>55</v>
      </c>
      <c r="D66" s="421">
        <v>95.90701</v>
      </c>
      <c r="E66" s="422">
        <v>47</v>
      </c>
      <c r="F66" s="423">
        <v>236</v>
      </c>
      <c r="G66" s="17">
        <v>1841</v>
      </c>
      <c r="H66" s="15">
        <v>1749</v>
      </c>
      <c r="I66" s="15">
        <v>458</v>
      </c>
      <c r="J66" s="16">
        <f t="shared" si="0"/>
        <v>95.002715915263451</v>
      </c>
      <c r="K66" s="15">
        <f t="shared" si="1"/>
        <v>95.580331618067476</v>
      </c>
      <c r="L66" s="15">
        <v>5609</v>
      </c>
      <c r="M66" s="15">
        <v>344</v>
      </c>
    </row>
    <row r="67" spans="1:13" x14ac:dyDescent="0.25">
      <c r="A67" s="13">
        <v>62</v>
      </c>
      <c r="B67" s="14" t="s">
        <v>66</v>
      </c>
      <c r="C67" s="14" t="s">
        <v>67</v>
      </c>
      <c r="D67" s="421">
        <v>105.249</v>
      </c>
      <c r="E67" s="422">
        <v>76</v>
      </c>
      <c r="F67" s="423">
        <v>188</v>
      </c>
      <c r="G67" s="17">
        <v>1084</v>
      </c>
      <c r="H67" s="15">
        <v>1077</v>
      </c>
      <c r="I67" s="15">
        <v>276</v>
      </c>
      <c r="J67" s="16">
        <f t="shared" si="0"/>
        <v>99.354243542435427</v>
      </c>
      <c r="K67" s="15">
        <f t="shared" si="1"/>
        <v>93.537604456824525</v>
      </c>
      <c r="L67" s="15">
        <v>3288</v>
      </c>
      <c r="M67" s="15">
        <v>479</v>
      </c>
    </row>
    <row r="68" spans="1:13" x14ac:dyDescent="0.25">
      <c r="A68" s="13">
        <v>63</v>
      </c>
      <c r="B68" s="14" t="s">
        <v>68</v>
      </c>
      <c r="C68" s="14" t="s">
        <v>67</v>
      </c>
      <c r="D68" s="421">
        <v>170.37649999999999</v>
      </c>
      <c r="E68" s="422">
        <v>103</v>
      </c>
      <c r="F68" s="423">
        <v>386</v>
      </c>
      <c r="G68" s="17">
        <v>3786</v>
      </c>
      <c r="H68" s="15">
        <v>3921</v>
      </c>
      <c r="I68" s="15">
        <v>1334</v>
      </c>
      <c r="J68" s="16">
        <f t="shared" si="0"/>
        <v>103.56576862123615</v>
      </c>
      <c r="K68" s="15">
        <f t="shared" si="1"/>
        <v>124.18005610813567</v>
      </c>
      <c r="L68" s="15">
        <v>13080</v>
      </c>
      <c r="M68" s="15">
        <v>762</v>
      </c>
    </row>
    <row r="69" spans="1:13" x14ac:dyDescent="0.25">
      <c r="A69" s="13">
        <v>64</v>
      </c>
      <c r="B69" s="14" t="s">
        <v>69</v>
      </c>
      <c r="C69" s="14" t="s">
        <v>67</v>
      </c>
      <c r="D69" s="421">
        <v>138.18530000000001</v>
      </c>
      <c r="E69" s="422">
        <v>84</v>
      </c>
      <c r="F69" s="423">
        <v>291</v>
      </c>
      <c r="G69" s="17">
        <v>1704</v>
      </c>
      <c r="H69" s="15">
        <v>1541</v>
      </c>
      <c r="I69" s="15">
        <v>541</v>
      </c>
      <c r="J69" s="16">
        <f t="shared" si="0"/>
        <v>90.434272300469488</v>
      </c>
      <c r="K69" s="15">
        <f t="shared" si="1"/>
        <v>128.14081765087604</v>
      </c>
      <c r="L69" s="15">
        <v>5916</v>
      </c>
      <c r="M69" s="15">
        <v>392</v>
      </c>
    </row>
    <row r="70" spans="1:13" x14ac:dyDescent="0.25">
      <c r="A70" s="13">
        <v>65</v>
      </c>
      <c r="B70" s="14" t="s">
        <v>70</v>
      </c>
      <c r="C70" s="14" t="s">
        <v>67</v>
      </c>
      <c r="D70" s="421">
        <v>204.42850000000001</v>
      </c>
      <c r="E70" s="422">
        <v>106</v>
      </c>
      <c r="F70" s="423">
        <v>538</v>
      </c>
      <c r="G70" s="17">
        <v>1288</v>
      </c>
      <c r="H70" s="15">
        <v>1431</v>
      </c>
      <c r="I70" s="15">
        <v>483</v>
      </c>
      <c r="J70" s="16">
        <f t="shared" si="0"/>
        <v>111.1024844720497</v>
      </c>
      <c r="K70" s="15">
        <f t="shared" si="1"/>
        <v>123.19706498951781</v>
      </c>
      <c r="L70" s="15">
        <v>4421</v>
      </c>
      <c r="M70" s="15">
        <v>298</v>
      </c>
    </row>
    <row r="71" spans="1:13" x14ac:dyDescent="0.25">
      <c r="A71" s="13">
        <v>66</v>
      </c>
      <c r="B71" s="14" t="s">
        <v>71</v>
      </c>
      <c r="C71" s="14" t="s">
        <v>67</v>
      </c>
      <c r="D71" s="421">
        <v>227.10990000000001</v>
      </c>
      <c r="E71" s="422">
        <v>133</v>
      </c>
      <c r="F71" s="423">
        <v>504</v>
      </c>
      <c r="G71" s="17">
        <v>1553</v>
      </c>
      <c r="H71" s="15">
        <v>1682</v>
      </c>
      <c r="I71" s="15">
        <v>721</v>
      </c>
      <c r="J71" s="16">
        <f t="shared" ref="J71:J91" si="2">H71/G71*100</f>
        <v>108.30650354153252</v>
      </c>
      <c r="K71" s="15">
        <f t="shared" ref="K71:K91" si="3">I71/H71*365</f>
        <v>156.45957193816884</v>
      </c>
      <c r="L71" s="15">
        <v>4559</v>
      </c>
      <c r="M71" s="15">
        <v>429</v>
      </c>
    </row>
    <row r="72" spans="1:13" x14ac:dyDescent="0.25">
      <c r="A72" s="13">
        <v>67</v>
      </c>
      <c r="B72" s="14" t="s">
        <v>72</v>
      </c>
      <c r="C72" s="14" t="s">
        <v>67</v>
      </c>
      <c r="D72" s="421">
        <v>150.9128</v>
      </c>
      <c r="E72" s="422">
        <v>92</v>
      </c>
      <c r="F72" s="423">
        <v>290</v>
      </c>
      <c r="G72" s="17">
        <v>1286</v>
      </c>
      <c r="H72" s="15">
        <v>1326</v>
      </c>
      <c r="I72" s="15">
        <v>424</v>
      </c>
      <c r="J72" s="16">
        <f t="shared" si="2"/>
        <v>103.11041990668741</v>
      </c>
      <c r="K72" s="15">
        <f t="shared" si="3"/>
        <v>116.71191553544494</v>
      </c>
      <c r="L72" s="15">
        <v>4205</v>
      </c>
      <c r="M72" s="15">
        <v>389</v>
      </c>
    </row>
    <row r="73" spans="1:13" x14ac:dyDescent="0.25">
      <c r="A73" s="13">
        <v>68</v>
      </c>
      <c r="B73" s="14" t="s">
        <v>73</v>
      </c>
      <c r="C73" s="14" t="s">
        <v>67</v>
      </c>
      <c r="D73" s="421">
        <v>140.5264</v>
      </c>
      <c r="E73" s="422">
        <v>81</v>
      </c>
      <c r="F73" s="423">
        <v>373</v>
      </c>
      <c r="G73" s="17">
        <v>1819</v>
      </c>
      <c r="H73" s="15">
        <v>1911</v>
      </c>
      <c r="I73" s="15">
        <v>431</v>
      </c>
      <c r="J73" s="16">
        <f t="shared" si="2"/>
        <v>105.05772402418911</v>
      </c>
      <c r="K73" s="15">
        <f t="shared" si="3"/>
        <v>82.320774463631608</v>
      </c>
      <c r="L73" s="15">
        <v>2825</v>
      </c>
      <c r="M73" s="15">
        <v>588</v>
      </c>
    </row>
    <row r="74" spans="1:13" x14ac:dyDescent="0.25">
      <c r="A74" s="13">
        <v>69</v>
      </c>
      <c r="B74" s="14" t="s">
        <v>74</v>
      </c>
      <c r="C74" s="14" t="s">
        <v>67</v>
      </c>
      <c r="D74" s="421">
        <v>123.57980000000001</v>
      </c>
      <c r="E74" s="422">
        <v>85</v>
      </c>
      <c r="F74" s="423">
        <v>252</v>
      </c>
      <c r="G74" s="17">
        <v>1474</v>
      </c>
      <c r="H74" s="15">
        <v>1529</v>
      </c>
      <c r="I74" s="15">
        <v>379</v>
      </c>
      <c r="J74" s="16">
        <f t="shared" si="2"/>
        <v>103.73134328358209</v>
      </c>
      <c r="K74" s="15">
        <f t="shared" si="3"/>
        <v>90.474166121648139</v>
      </c>
      <c r="L74" s="15">
        <v>4781</v>
      </c>
      <c r="M74" s="15">
        <v>576</v>
      </c>
    </row>
    <row r="75" spans="1:13" x14ac:dyDescent="0.25">
      <c r="A75" s="13">
        <v>70</v>
      </c>
      <c r="B75" s="14" t="s">
        <v>75</v>
      </c>
      <c r="C75" s="14" t="s">
        <v>67</v>
      </c>
      <c r="D75" s="421">
        <v>143.48740000000001</v>
      </c>
      <c r="E75" s="422">
        <v>109.5</v>
      </c>
      <c r="F75" s="423">
        <v>272</v>
      </c>
      <c r="G75" s="17">
        <v>1084</v>
      </c>
      <c r="H75" s="15">
        <v>1123</v>
      </c>
      <c r="I75" s="15">
        <v>372</v>
      </c>
      <c r="J75" s="16">
        <f t="shared" si="2"/>
        <v>103.59778597785979</v>
      </c>
      <c r="K75" s="15">
        <f t="shared" si="3"/>
        <v>120.90828138913623</v>
      </c>
      <c r="L75" s="15">
        <v>3204</v>
      </c>
      <c r="M75" s="15">
        <v>242</v>
      </c>
    </row>
    <row r="76" spans="1:13" x14ac:dyDescent="0.25">
      <c r="A76" s="13">
        <v>71</v>
      </c>
      <c r="B76" s="14" t="s">
        <v>76</v>
      </c>
      <c r="C76" s="14" t="s">
        <v>67</v>
      </c>
      <c r="D76" s="421">
        <v>245.74199999999999</v>
      </c>
      <c r="E76" s="422">
        <v>127</v>
      </c>
      <c r="F76" s="423">
        <v>748</v>
      </c>
      <c r="G76" s="17">
        <v>1168</v>
      </c>
      <c r="H76" s="15">
        <v>1450</v>
      </c>
      <c r="I76" s="15">
        <v>380</v>
      </c>
      <c r="J76" s="16">
        <f t="shared" si="2"/>
        <v>124.14383561643835</v>
      </c>
      <c r="K76" s="15">
        <f t="shared" si="3"/>
        <v>95.65517241379311</v>
      </c>
      <c r="L76" s="15">
        <v>3109</v>
      </c>
      <c r="M76" s="15">
        <v>679</v>
      </c>
    </row>
    <row r="77" spans="1:13" x14ac:dyDescent="0.25">
      <c r="A77" s="13">
        <v>72</v>
      </c>
      <c r="B77" s="14" t="s">
        <v>77</v>
      </c>
      <c r="C77" s="14" t="s">
        <v>67</v>
      </c>
      <c r="D77" s="421">
        <v>208.05199999999999</v>
      </c>
      <c r="E77" s="422">
        <v>126</v>
      </c>
      <c r="F77" s="423">
        <v>524</v>
      </c>
      <c r="G77" s="17">
        <v>887</v>
      </c>
      <c r="H77" s="15">
        <v>897</v>
      </c>
      <c r="I77" s="15">
        <v>424</v>
      </c>
      <c r="J77" s="16">
        <f t="shared" si="2"/>
        <v>101.12739571589628</v>
      </c>
      <c r="K77" s="15">
        <f t="shared" si="3"/>
        <v>172.53065774804904</v>
      </c>
      <c r="L77" s="15">
        <v>3779</v>
      </c>
      <c r="M77" s="15">
        <v>246</v>
      </c>
    </row>
    <row r="78" spans="1:13" x14ac:dyDescent="0.25">
      <c r="A78" s="13">
        <v>73</v>
      </c>
      <c r="B78" s="14" t="s">
        <v>78</v>
      </c>
      <c r="C78" s="14" t="s">
        <v>67</v>
      </c>
      <c r="D78" s="421">
        <v>115.556</v>
      </c>
      <c r="E78" s="422">
        <v>69</v>
      </c>
      <c r="F78" s="423">
        <v>248</v>
      </c>
      <c r="G78" s="17">
        <v>2095</v>
      </c>
      <c r="H78" s="15">
        <v>2255</v>
      </c>
      <c r="I78" s="15">
        <v>488</v>
      </c>
      <c r="J78" s="16">
        <f t="shared" si="2"/>
        <v>107.63723150357995</v>
      </c>
      <c r="K78" s="15">
        <f t="shared" si="3"/>
        <v>78.988913525498887</v>
      </c>
      <c r="L78" s="15">
        <v>5260</v>
      </c>
      <c r="M78" s="15">
        <v>513</v>
      </c>
    </row>
    <row r="79" spans="1:13" x14ac:dyDescent="0.25">
      <c r="A79" s="13">
        <v>74</v>
      </c>
      <c r="B79" s="14" t="s">
        <v>79</v>
      </c>
      <c r="C79" s="14" t="s">
        <v>67</v>
      </c>
      <c r="D79" s="421">
        <v>181.8639</v>
      </c>
      <c r="E79" s="422">
        <v>143</v>
      </c>
      <c r="F79" s="423">
        <v>362</v>
      </c>
      <c r="G79" s="17">
        <v>1848</v>
      </c>
      <c r="H79" s="15">
        <v>1723</v>
      </c>
      <c r="I79" s="15">
        <v>858</v>
      </c>
      <c r="J79" s="16">
        <f t="shared" si="2"/>
        <v>93.235930735930737</v>
      </c>
      <c r="K79" s="15">
        <f t="shared" si="3"/>
        <v>181.75856065002901</v>
      </c>
      <c r="L79" s="15">
        <v>3836</v>
      </c>
      <c r="M79" s="15">
        <v>709</v>
      </c>
    </row>
    <row r="80" spans="1:13" x14ac:dyDescent="0.25">
      <c r="A80" s="13">
        <v>75</v>
      </c>
      <c r="B80" s="14" t="s">
        <v>80</v>
      </c>
      <c r="C80" s="14" t="s">
        <v>67</v>
      </c>
      <c r="D80" s="421">
        <v>236.26750000000001</v>
      </c>
      <c r="E80" s="422">
        <v>132</v>
      </c>
      <c r="F80" s="423">
        <v>561</v>
      </c>
      <c r="G80" s="17">
        <v>1451</v>
      </c>
      <c r="H80" s="15">
        <v>1484</v>
      </c>
      <c r="I80" s="15">
        <v>592</v>
      </c>
      <c r="J80" s="16">
        <f t="shared" si="2"/>
        <v>102.27429359062717</v>
      </c>
      <c r="K80" s="15">
        <f t="shared" si="3"/>
        <v>145.60646900269543</v>
      </c>
      <c r="L80" s="15">
        <v>4425</v>
      </c>
      <c r="M80" s="15">
        <v>482</v>
      </c>
    </row>
    <row r="81" spans="1:13" x14ac:dyDescent="0.25">
      <c r="A81" s="13">
        <v>76</v>
      </c>
      <c r="B81" s="14" t="s">
        <v>81</v>
      </c>
      <c r="C81" s="14" t="s">
        <v>82</v>
      </c>
      <c r="D81" s="421">
        <v>126.25109999999999</v>
      </c>
      <c r="E81" s="422">
        <v>98</v>
      </c>
      <c r="F81" s="423">
        <v>244</v>
      </c>
      <c r="G81" s="17">
        <v>1686</v>
      </c>
      <c r="H81" s="15">
        <v>1620</v>
      </c>
      <c r="I81" s="15">
        <v>516</v>
      </c>
      <c r="J81" s="16">
        <f t="shared" si="2"/>
        <v>96.085409252669038</v>
      </c>
      <c r="K81" s="15">
        <f t="shared" si="3"/>
        <v>116.25925925925927</v>
      </c>
      <c r="L81" s="15">
        <v>6739</v>
      </c>
      <c r="M81" s="15">
        <v>469</v>
      </c>
    </row>
    <row r="82" spans="1:13" x14ac:dyDescent="0.25">
      <c r="A82" s="13">
        <v>77</v>
      </c>
      <c r="B82" s="14" t="s">
        <v>83</v>
      </c>
      <c r="C82" s="14" t="s">
        <v>82</v>
      </c>
      <c r="D82" s="421">
        <v>163.8725</v>
      </c>
      <c r="E82" s="422">
        <v>112</v>
      </c>
      <c r="F82" s="423">
        <v>324</v>
      </c>
      <c r="G82" s="17">
        <v>3164</v>
      </c>
      <c r="H82" s="15">
        <v>3171</v>
      </c>
      <c r="I82" s="15">
        <v>1127</v>
      </c>
      <c r="J82" s="16">
        <f t="shared" si="2"/>
        <v>100.22123893805311</v>
      </c>
      <c r="K82" s="15">
        <f t="shared" si="3"/>
        <v>129.72406181015452</v>
      </c>
      <c r="L82" s="15">
        <v>7096</v>
      </c>
      <c r="M82" s="15">
        <v>991</v>
      </c>
    </row>
    <row r="83" spans="1:13" x14ac:dyDescent="0.25">
      <c r="A83" s="13">
        <v>78</v>
      </c>
      <c r="B83" s="14" t="s">
        <v>84</v>
      </c>
      <c r="C83" s="14" t="s">
        <v>82</v>
      </c>
      <c r="D83" s="421">
        <v>274.3415</v>
      </c>
      <c r="E83" s="422">
        <v>145</v>
      </c>
      <c r="F83" s="423">
        <v>704</v>
      </c>
      <c r="G83" s="17">
        <v>547</v>
      </c>
      <c r="H83" s="15">
        <v>691</v>
      </c>
      <c r="I83" s="15">
        <v>170</v>
      </c>
      <c r="J83" s="16">
        <f t="shared" si="2"/>
        <v>126.3254113345521</v>
      </c>
      <c r="K83" s="15">
        <f t="shared" si="3"/>
        <v>89.797395079594793</v>
      </c>
      <c r="L83" s="15">
        <v>1977</v>
      </c>
      <c r="M83" s="15">
        <v>224</v>
      </c>
    </row>
    <row r="84" spans="1:13" x14ac:dyDescent="0.25">
      <c r="A84" s="13">
        <v>79</v>
      </c>
      <c r="B84" s="14" t="s">
        <v>85</v>
      </c>
      <c r="C84" s="14" t="s">
        <v>82</v>
      </c>
      <c r="D84" s="421">
        <v>129.40559999999999</v>
      </c>
      <c r="E84" s="422">
        <v>99</v>
      </c>
      <c r="F84" s="423">
        <v>233</v>
      </c>
      <c r="G84" s="17">
        <v>4478</v>
      </c>
      <c r="H84" s="15">
        <v>4413</v>
      </c>
      <c r="I84" s="15">
        <v>1437</v>
      </c>
      <c r="J84" s="16">
        <f t="shared" si="2"/>
        <v>98.548459133541755</v>
      </c>
      <c r="K84" s="15">
        <f t="shared" si="3"/>
        <v>118.85452073419444</v>
      </c>
      <c r="L84" s="15">
        <v>11529</v>
      </c>
      <c r="M84" s="15">
        <v>1261</v>
      </c>
    </row>
    <row r="85" spans="1:13" x14ac:dyDescent="0.25">
      <c r="A85" s="13">
        <v>80</v>
      </c>
      <c r="B85" s="14" t="s">
        <v>86</v>
      </c>
      <c r="C85" s="14" t="s">
        <v>82</v>
      </c>
      <c r="D85" s="421">
        <v>92.196539999999999</v>
      </c>
      <c r="E85" s="422">
        <v>62</v>
      </c>
      <c r="F85" s="423">
        <v>189</v>
      </c>
      <c r="G85" s="17">
        <v>1802</v>
      </c>
      <c r="H85" s="15">
        <v>1823</v>
      </c>
      <c r="I85" s="15">
        <v>435</v>
      </c>
      <c r="J85" s="16">
        <f t="shared" si="2"/>
        <v>101.16537180910099</v>
      </c>
      <c r="K85" s="15">
        <f t="shared" si="3"/>
        <v>87.095447065277014</v>
      </c>
      <c r="L85" s="15">
        <v>7032</v>
      </c>
      <c r="M85" s="15">
        <v>567</v>
      </c>
    </row>
    <row r="86" spans="1:13" x14ac:dyDescent="0.25">
      <c r="A86" s="13">
        <v>81</v>
      </c>
      <c r="B86" s="14" t="s">
        <v>87</v>
      </c>
      <c r="C86" s="14" t="s">
        <v>82</v>
      </c>
      <c r="D86" s="421">
        <v>122.62569999999999</v>
      </c>
      <c r="E86" s="422">
        <v>77.5</v>
      </c>
      <c r="F86" s="423">
        <v>238</v>
      </c>
      <c r="G86" s="17">
        <v>2609</v>
      </c>
      <c r="H86" s="15">
        <v>2619</v>
      </c>
      <c r="I86" s="15">
        <v>659</v>
      </c>
      <c r="J86" s="16">
        <f t="shared" si="2"/>
        <v>100.3832886163281</v>
      </c>
      <c r="K86" s="15">
        <f t="shared" si="3"/>
        <v>91.842306223749517</v>
      </c>
      <c r="L86" s="15">
        <v>8016</v>
      </c>
      <c r="M86" s="15">
        <v>1048</v>
      </c>
    </row>
    <row r="87" spans="1:13" x14ac:dyDescent="0.25">
      <c r="A87" s="13">
        <v>82</v>
      </c>
      <c r="B87" s="14" t="s">
        <v>88</v>
      </c>
      <c r="C87" s="14" t="s">
        <v>82</v>
      </c>
      <c r="D87" s="421">
        <v>153.04239999999999</v>
      </c>
      <c r="E87" s="422">
        <v>116</v>
      </c>
      <c r="F87" s="423">
        <v>298</v>
      </c>
      <c r="G87" s="17">
        <v>2232</v>
      </c>
      <c r="H87" s="15">
        <v>2336</v>
      </c>
      <c r="I87" s="15">
        <v>604</v>
      </c>
      <c r="J87" s="16">
        <f t="shared" si="2"/>
        <v>104.65949820788532</v>
      </c>
      <c r="K87" s="15">
        <f t="shared" si="3"/>
        <v>94.374999999999986</v>
      </c>
      <c r="L87" s="15">
        <v>5127</v>
      </c>
      <c r="M87" s="15">
        <v>975</v>
      </c>
    </row>
    <row r="88" spans="1:13" x14ac:dyDescent="0.25">
      <c r="A88" s="13">
        <v>83</v>
      </c>
      <c r="B88" s="14" t="s">
        <v>89</v>
      </c>
      <c r="C88" s="14" t="s">
        <v>82</v>
      </c>
      <c r="D88" s="421">
        <v>94.713710000000006</v>
      </c>
      <c r="E88" s="422">
        <v>63</v>
      </c>
      <c r="F88" s="423">
        <v>199</v>
      </c>
      <c r="G88" s="17">
        <v>5234</v>
      </c>
      <c r="H88" s="15">
        <v>5265</v>
      </c>
      <c r="I88" s="15">
        <v>1173</v>
      </c>
      <c r="J88" s="16">
        <f t="shared" si="2"/>
        <v>100.59228123805886</v>
      </c>
      <c r="K88" s="15">
        <f t="shared" si="3"/>
        <v>81.319088319088323</v>
      </c>
      <c r="L88" s="15">
        <v>20757</v>
      </c>
      <c r="M88" s="15">
        <v>1200</v>
      </c>
    </row>
    <row r="89" spans="1:13" x14ac:dyDescent="0.25">
      <c r="A89" s="13">
        <v>84</v>
      </c>
      <c r="B89" s="14" t="s">
        <v>90</v>
      </c>
      <c r="C89" s="14" t="s">
        <v>82</v>
      </c>
      <c r="D89" s="421">
        <v>181.8999</v>
      </c>
      <c r="E89" s="422">
        <v>97</v>
      </c>
      <c r="F89" s="423">
        <v>508</v>
      </c>
      <c r="G89" s="17">
        <v>1597</v>
      </c>
      <c r="H89" s="15">
        <v>1948</v>
      </c>
      <c r="I89" s="15">
        <v>487</v>
      </c>
      <c r="J89" s="16">
        <f t="shared" si="2"/>
        <v>121.97871008140262</v>
      </c>
      <c r="K89" s="15">
        <f t="shared" si="3"/>
        <v>91.25</v>
      </c>
      <c r="L89" s="15">
        <v>3623</v>
      </c>
      <c r="M89" s="15">
        <v>760</v>
      </c>
    </row>
    <row r="90" spans="1:13" x14ac:dyDescent="0.25">
      <c r="A90" s="13">
        <v>85</v>
      </c>
      <c r="B90" s="14" t="s">
        <v>91</v>
      </c>
      <c r="C90" s="14" t="s">
        <v>82</v>
      </c>
      <c r="D90" s="421">
        <v>144.43680000000001</v>
      </c>
      <c r="E90" s="422">
        <v>105</v>
      </c>
      <c r="F90" s="423">
        <v>294</v>
      </c>
      <c r="G90" s="17">
        <v>1790</v>
      </c>
      <c r="H90" s="15">
        <v>1749</v>
      </c>
      <c r="I90" s="15">
        <v>547</v>
      </c>
      <c r="J90" s="16">
        <f t="shared" si="2"/>
        <v>97.709497206703915</v>
      </c>
      <c r="K90" s="15">
        <f t="shared" si="3"/>
        <v>114.1538021726701</v>
      </c>
      <c r="L90" s="15">
        <v>5503</v>
      </c>
      <c r="M90" s="15">
        <v>511</v>
      </c>
    </row>
    <row r="91" spans="1:13" ht="16.5" thickBot="1" x14ac:dyDescent="0.3">
      <c r="A91" s="18">
        <v>86</v>
      </c>
      <c r="B91" s="19" t="s">
        <v>92</v>
      </c>
      <c r="C91" s="19" t="s">
        <v>82</v>
      </c>
      <c r="D91" s="424">
        <v>107.2004</v>
      </c>
      <c r="E91" s="425">
        <v>67</v>
      </c>
      <c r="F91" s="426">
        <v>226</v>
      </c>
      <c r="G91" s="22">
        <v>1539</v>
      </c>
      <c r="H91" s="20">
        <v>1560</v>
      </c>
      <c r="I91" s="20">
        <v>394</v>
      </c>
      <c r="J91" s="21">
        <f t="shared" si="2"/>
        <v>101.36452241715399</v>
      </c>
      <c r="K91" s="20">
        <f t="shared" si="3"/>
        <v>92.185897435897431</v>
      </c>
      <c r="L91" s="20">
        <v>4525</v>
      </c>
      <c r="M91" s="20">
        <v>415</v>
      </c>
    </row>
    <row r="92" spans="1:13" ht="17.25" thickTop="1" thickBot="1" x14ac:dyDescent="0.3">
      <c r="A92" s="39" t="s">
        <v>113</v>
      </c>
      <c r="B92" s="40" t="s">
        <v>131</v>
      </c>
      <c r="C92" s="44" t="s">
        <v>113</v>
      </c>
      <c r="D92" s="427">
        <v>139</v>
      </c>
      <c r="E92" s="428">
        <v>79</v>
      </c>
      <c r="F92" s="429">
        <v>305</v>
      </c>
      <c r="G92" s="41">
        <f>AVERAGE(G6:G91)</f>
        <v>1679.7674418604652</v>
      </c>
      <c r="H92" s="41">
        <f t="shared" ref="H92:I92" si="4">AVERAGE(H6:H91)</f>
        <v>1688.8372093023256</v>
      </c>
      <c r="I92" s="41">
        <f t="shared" si="4"/>
        <v>481.40697674418607</v>
      </c>
      <c r="J92" s="34">
        <v>104.25</v>
      </c>
      <c r="K92" s="41">
        <v>111</v>
      </c>
      <c r="L92" s="41">
        <f>AVERAGE(L6:L91)</f>
        <v>4673.9302325581393</v>
      </c>
      <c r="M92" s="41">
        <f>AVERAGE(M6:M91)</f>
        <v>434.87209302325579</v>
      </c>
    </row>
    <row r="93" spans="1:13" ht="16.5" thickTop="1" x14ac:dyDescent="0.25"/>
    <row r="94" spans="1:13" ht="51.75" customHeight="1" x14ac:dyDescent="0.25">
      <c r="A94" s="503" t="s">
        <v>189</v>
      </c>
      <c r="B94" s="503"/>
      <c r="C94" s="503"/>
    </row>
    <row r="96" spans="1:13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password="E167" sheet="1" objects="1" scenarios="1"/>
  <autoFilter ref="A5:K92"/>
  <mergeCells count="4">
    <mergeCell ref="D4:F4"/>
    <mergeCell ref="G4:K4"/>
    <mergeCell ref="L4:M4"/>
    <mergeCell ref="A94:C9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5" tint="0.39997558519241921"/>
  </sheetPr>
  <dimension ref="A1:K24"/>
  <sheetViews>
    <sheetView workbookViewId="0">
      <selection activeCell="B1" sqref="B1:D1048576"/>
    </sheetView>
  </sheetViews>
  <sheetFormatPr defaultRowHeight="15.75" x14ac:dyDescent="0.25"/>
  <cols>
    <col min="1" max="1" width="15" bestFit="1" customWidth="1"/>
    <col min="2" max="4" width="12.625" style="458" customWidth="1"/>
    <col min="5" max="9" width="12.625" customWidth="1"/>
    <col min="10" max="11" width="11.625" customWidth="1"/>
  </cols>
  <sheetData>
    <row r="1" spans="1:11" x14ac:dyDescent="0.25">
      <c r="A1" s="3" t="s">
        <v>127</v>
      </c>
    </row>
    <row r="3" spans="1:11" x14ac:dyDescent="0.25">
      <c r="A3" s="3" t="s">
        <v>277</v>
      </c>
    </row>
    <row r="4" spans="1:11" x14ac:dyDescent="0.25">
      <c r="A4" s="3" t="s">
        <v>125</v>
      </c>
    </row>
    <row r="5" spans="1:11" ht="16.5" thickBot="1" x14ac:dyDescent="0.3"/>
    <row r="6" spans="1:11" ht="16.5" customHeight="1" thickTop="1" x14ac:dyDescent="0.25">
      <c r="A6" s="38"/>
      <c r="B6" s="496" t="s">
        <v>1</v>
      </c>
      <c r="C6" s="497"/>
      <c r="D6" s="498"/>
      <c r="E6" s="504" t="s">
        <v>109</v>
      </c>
      <c r="F6" s="499"/>
      <c r="G6" s="499"/>
      <c r="H6" s="499"/>
      <c r="I6" s="505"/>
      <c r="J6" s="509" t="s">
        <v>129</v>
      </c>
      <c r="K6" s="510"/>
    </row>
    <row r="7" spans="1:11" ht="32.25" thickBot="1" x14ac:dyDescent="0.3">
      <c r="A7" s="5" t="s">
        <v>95</v>
      </c>
      <c r="B7" s="415" t="s">
        <v>96</v>
      </c>
      <c r="C7" s="416" t="s">
        <v>97</v>
      </c>
      <c r="D7" s="417" t="s">
        <v>98</v>
      </c>
      <c r="E7" s="52" t="s">
        <v>122</v>
      </c>
      <c r="F7" s="6" t="s">
        <v>123</v>
      </c>
      <c r="G7" s="6" t="s">
        <v>124</v>
      </c>
      <c r="H7" s="6" t="s">
        <v>112</v>
      </c>
      <c r="I7" s="46" t="s">
        <v>177</v>
      </c>
      <c r="J7" s="82" t="s">
        <v>130</v>
      </c>
      <c r="K7" s="82" t="s">
        <v>128</v>
      </c>
    </row>
    <row r="8" spans="1:11" ht="16.5" thickTop="1" x14ac:dyDescent="0.25">
      <c r="A8" s="49" t="s">
        <v>3</v>
      </c>
      <c r="B8" s="449">
        <v>153</v>
      </c>
      <c r="C8" s="450">
        <v>88</v>
      </c>
      <c r="D8" s="451">
        <v>356</v>
      </c>
      <c r="E8" s="62">
        <v>15480</v>
      </c>
      <c r="F8" s="63">
        <v>14750</v>
      </c>
      <c r="G8" s="63">
        <v>5205</v>
      </c>
      <c r="H8" s="58">
        <v>101.28</v>
      </c>
      <c r="I8" s="68">
        <f>G8/F8*365</f>
        <v>128.80169491525425</v>
      </c>
      <c r="J8" s="10">
        <v>32697</v>
      </c>
      <c r="K8" s="10">
        <v>2877</v>
      </c>
    </row>
    <row r="9" spans="1:11" x14ac:dyDescent="0.25">
      <c r="A9" s="50" t="s">
        <v>14</v>
      </c>
      <c r="B9" s="452">
        <v>93</v>
      </c>
      <c r="C9" s="453">
        <v>50</v>
      </c>
      <c r="D9" s="454">
        <v>233</v>
      </c>
      <c r="E9" s="64">
        <v>20464</v>
      </c>
      <c r="F9" s="65">
        <v>19484</v>
      </c>
      <c r="G9" s="65">
        <v>4915</v>
      </c>
      <c r="H9" s="59">
        <v>100.78</v>
      </c>
      <c r="I9" s="69">
        <f t="shared" ref="I9:I15" si="0">G9/F9*365</f>
        <v>92.074266064463146</v>
      </c>
      <c r="J9" s="15">
        <v>44416</v>
      </c>
      <c r="K9" s="15">
        <v>5130</v>
      </c>
    </row>
    <row r="10" spans="1:11" x14ac:dyDescent="0.25">
      <c r="A10" s="50" t="s">
        <v>25</v>
      </c>
      <c r="B10" s="452">
        <v>79</v>
      </c>
      <c r="C10" s="453">
        <v>42</v>
      </c>
      <c r="D10" s="454">
        <v>195</v>
      </c>
      <c r="E10" s="64">
        <v>9796</v>
      </c>
      <c r="F10" s="65">
        <v>9662</v>
      </c>
      <c r="G10" s="65">
        <v>1679</v>
      </c>
      <c r="H10" s="59">
        <v>99.53</v>
      </c>
      <c r="I10" s="69">
        <f t="shared" si="0"/>
        <v>63.427344235147999</v>
      </c>
      <c r="J10" s="15">
        <v>23173</v>
      </c>
      <c r="K10" s="15">
        <v>2662</v>
      </c>
    </row>
    <row r="11" spans="1:11" x14ac:dyDescent="0.25">
      <c r="A11" s="50" t="s">
        <v>34</v>
      </c>
      <c r="B11" s="452">
        <v>118</v>
      </c>
      <c r="C11" s="453">
        <v>71</v>
      </c>
      <c r="D11" s="454">
        <v>261</v>
      </c>
      <c r="E11" s="64">
        <v>14243</v>
      </c>
      <c r="F11" s="65">
        <v>14529</v>
      </c>
      <c r="G11" s="65">
        <v>3276</v>
      </c>
      <c r="H11" s="59">
        <v>97.33</v>
      </c>
      <c r="I11" s="69">
        <f t="shared" si="0"/>
        <v>82.300227131943018</v>
      </c>
      <c r="J11" s="15">
        <v>33400</v>
      </c>
      <c r="K11" s="15">
        <v>3644</v>
      </c>
    </row>
    <row r="12" spans="1:11" x14ac:dyDescent="0.25">
      <c r="A12" s="50" t="s">
        <v>44</v>
      </c>
      <c r="B12" s="452">
        <v>220</v>
      </c>
      <c r="C12" s="453">
        <v>105</v>
      </c>
      <c r="D12" s="454">
        <v>627</v>
      </c>
      <c r="E12" s="64">
        <v>18735</v>
      </c>
      <c r="F12" s="65">
        <v>20165</v>
      </c>
      <c r="G12" s="65">
        <v>6534</v>
      </c>
      <c r="H12" s="59">
        <v>112.56</v>
      </c>
      <c r="I12" s="69">
        <f t="shared" si="0"/>
        <v>118.26977436151749</v>
      </c>
      <c r="J12" s="15">
        <v>50036</v>
      </c>
      <c r="K12" s="15">
        <v>5355</v>
      </c>
    </row>
    <row r="13" spans="1:11" x14ac:dyDescent="0.25">
      <c r="A13" s="50" t="s">
        <v>55</v>
      </c>
      <c r="B13" s="452">
        <v>120</v>
      </c>
      <c r="C13" s="453">
        <v>66</v>
      </c>
      <c r="D13" s="454">
        <v>294</v>
      </c>
      <c r="E13" s="64">
        <v>16537</v>
      </c>
      <c r="F13" s="65">
        <v>16105</v>
      </c>
      <c r="G13" s="65">
        <v>4540</v>
      </c>
      <c r="H13" s="59">
        <v>102.66</v>
      </c>
      <c r="I13" s="69">
        <f t="shared" si="0"/>
        <v>102.89351133188451</v>
      </c>
      <c r="J13" s="15">
        <v>40757</v>
      </c>
      <c r="K13" s="15">
        <v>4871</v>
      </c>
    </row>
    <row r="14" spans="1:11" x14ac:dyDescent="0.25">
      <c r="A14" s="50" t="s">
        <v>67</v>
      </c>
      <c r="B14" s="452">
        <v>199</v>
      </c>
      <c r="C14" s="453">
        <v>118</v>
      </c>
      <c r="D14" s="454">
        <v>490</v>
      </c>
      <c r="E14" s="64">
        <v>22527</v>
      </c>
      <c r="F14" s="65">
        <v>23350</v>
      </c>
      <c r="G14" s="65">
        <v>7703</v>
      </c>
      <c r="H14" s="59">
        <v>105.98</v>
      </c>
      <c r="I14" s="69">
        <f t="shared" si="0"/>
        <v>120.41092077087795</v>
      </c>
      <c r="J14" s="15">
        <v>59865</v>
      </c>
      <c r="K14" s="15">
        <v>7212</v>
      </c>
    </row>
    <row r="15" spans="1:11" ht="16.5" thickBot="1" x14ac:dyDescent="0.3">
      <c r="A15" s="51" t="s">
        <v>82</v>
      </c>
      <c r="B15" s="455">
        <v>152</v>
      </c>
      <c r="C15" s="456">
        <v>93</v>
      </c>
      <c r="D15" s="457">
        <v>351</v>
      </c>
      <c r="E15" s="66">
        <v>26678</v>
      </c>
      <c r="F15" s="67">
        <v>27195</v>
      </c>
      <c r="G15" s="67">
        <v>7549</v>
      </c>
      <c r="H15" s="60">
        <v>107.74</v>
      </c>
      <c r="I15" s="70">
        <f t="shared" si="0"/>
        <v>101.31954403382976</v>
      </c>
      <c r="J15" s="30">
        <v>69631</v>
      </c>
      <c r="K15" s="20">
        <v>9301</v>
      </c>
    </row>
    <row r="16" spans="1:11" ht="16.5" thickTop="1" x14ac:dyDescent="0.25"/>
    <row r="18" spans="5:5" ht="53.25" customHeight="1" x14ac:dyDescent="0.25"/>
    <row r="24" spans="5:5" x14ac:dyDescent="0.25">
      <c r="E24" s="61"/>
    </row>
  </sheetData>
  <mergeCells count="3">
    <mergeCell ref="B6:D6"/>
    <mergeCell ref="E6:I6"/>
    <mergeCell ref="J6:K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138"/>
  <sheetViews>
    <sheetView workbookViewId="0">
      <selection activeCell="D17" sqref="D17"/>
    </sheetView>
  </sheetViews>
  <sheetFormatPr defaultRowHeight="15.75" x14ac:dyDescent="0.25"/>
  <cols>
    <col min="2" max="8" width="12.625" customWidth="1"/>
    <col min="11" max="11" width="15.125" customWidth="1"/>
    <col min="13" max="13" width="15" bestFit="1" customWidth="1"/>
    <col min="14" max="14" width="17.625" customWidth="1"/>
    <col min="15" max="15" width="10.75" bestFit="1" customWidth="1"/>
  </cols>
  <sheetData>
    <row r="1" spans="1:15" x14ac:dyDescent="0.25">
      <c r="A1" s="1" t="s">
        <v>138</v>
      </c>
    </row>
    <row r="2" spans="1:15" x14ac:dyDescent="0.25">
      <c r="A2" s="513" t="s">
        <v>104</v>
      </c>
      <c r="B2" s="513"/>
      <c r="C2" s="1" t="str">
        <f>'Výsl. OS - 2018 průřezová data'!C2</f>
        <v>Benešov</v>
      </c>
    </row>
    <row r="3" spans="1:15" x14ac:dyDescent="0.25">
      <c r="A3" s="513" t="s">
        <v>107</v>
      </c>
      <c r="B3" s="513"/>
      <c r="C3" s="1" t="str">
        <f>'Výsl. OS - 2018 průřezová data'!C3</f>
        <v>KS Praha</v>
      </c>
    </row>
    <row r="4" spans="1:15" ht="16.5" thickBot="1" x14ac:dyDescent="0.3">
      <c r="A4" s="1" t="s">
        <v>139</v>
      </c>
      <c r="C4" s="1"/>
      <c r="M4" s="511" t="s">
        <v>142</v>
      </c>
      <c r="N4" s="511"/>
      <c r="O4" s="511"/>
    </row>
    <row r="5" spans="1:15" ht="17.25" thickTop="1" thickBot="1" x14ac:dyDescent="0.3">
      <c r="A5" s="84"/>
      <c r="B5" s="506" t="s">
        <v>1</v>
      </c>
      <c r="C5" s="507"/>
      <c r="D5" s="508"/>
      <c r="E5" s="499" t="s">
        <v>109</v>
      </c>
      <c r="F5" s="499"/>
      <c r="G5" s="499"/>
      <c r="H5" s="499"/>
      <c r="K5" s="100" t="s">
        <v>168</v>
      </c>
      <c r="M5" s="39" t="s">
        <v>95</v>
      </c>
      <c r="N5" s="39" t="s">
        <v>166</v>
      </c>
      <c r="O5" s="39" t="s">
        <v>167</v>
      </c>
    </row>
    <row r="6" spans="1:15" ht="33" thickTop="1" thickBot="1" x14ac:dyDescent="0.3">
      <c r="A6" s="25" t="s">
        <v>136</v>
      </c>
      <c r="B6" s="24" t="s">
        <v>96</v>
      </c>
      <c r="C6" s="5" t="s">
        <v>97</v>
      </c>
      <c r="D6" s="25" t="s">
        <v>98</v>
      </c>
      <c r="E6" s="6" t="s">
        <v>122</v>
      </c>
      <c r="F6" s="6" t="s">
        <v>123</v>
      </c>
      <c r="G6" s="6" t="s">
        <v>124</v>
      </c>
      <c r="H6" s="6" t="s">
        <v>177</v>
      </c>
      <c r="K6" s="98" t="str">
        <f>'Výsl. OS - 2018 průřezová data'!C2</f>
        <v>Benešov</v>
      </c>
      <c r="M6" s="103" t="s">
        <v>3</v>
      </c>
      <c r="N6" s="103" t="s">
        <v>144</v>
      </c>
      <c r="O6" s="104">
        <f>COUNTIF(Pom_tabulky_grafy!$C$52:$C$137,M6)</f>
        <v>10</v>
      </c>
    </row>
    <row r="7" spans="1:15" ht="16.5" thickTop="1" x14ac:dyDescent="0.25">
      <c r="A7" s="86">
        <v>2008</v>
      </c>
      <c r="B7" s="85">
        <f>VLOOKUP($A7&amp;$C$2,Databáze_trest!$B$6:$L$2000,5,0)</f>
        <v>197</v>
      </c>
      <c r="C7" s="8">
        <f>VLOOKUP($A7&amp;$C$2,Databáze_trest!$B$6:$L$2000,6,0)</f>
        <v>72</v>
      </c>
      <c r="D7" s="86">
        <f>VLOOKUP($A7&amp;$C$2,Databáze_trest!$B$6:$L$2000,7,0)</f>
        <v>614</v>
      </c>
      <c r="E7" s="8">
        <f>VLOOKUP($A7&amp;$C$2,Databáze_trest!$B$6:$L$2000,8,0)</f>
        <v>734</v>
      </c>
      <c r="F7" s="8">
        <f>VLOOKUP($A7&amp;$C$2,Databáze_trest!$B$6:$L$2000,9,0)</f>
        <v>756</v>
      </c>
      <c r="G7" s="8">
        <f>VLOOKUP($A7&amp;$C$2,Databáze_trest!$B$6:$L$2000,10,0)</f>
        <v>70</v>
      </c>
      <c r="H7" s="10">
        <f>VLOOKUP($A7&amp;$C$2,Databáze_trest!$B$6:$L$2000,11,0)</f>
        <v>33.796296296296298</v>
      </c>
      <c r="K7" s="99" t="str">
        <f>VLOOKUP('Výsl. OS - 2018 průřezová data'!C3,M6:N13,2,0)</f>
        <v>Středočeský kraj</v>
      </c>
      <c r="M7" s="50" t="s">
        <v>14</v>
      </c>
      <c r="N7" s="50" t="s">
        <v>143</v>
      </c>
      <c r="O7" s="47">
        <f>COUNTIF(Pom_tabulky_grafy!$C$52:$C$137,M7)</f>
        <v>12</v>
      </c>
    </row>
    <row r="8" spans="1:15" ht="16.5" thickBot="1" x14ac:dyDescent="0.3">
      <c r="A8" s="88">
        <v>2009</v>
      </c>
      <c r="B8" s="87">
        <f>VLOOKUP($A8&amp;$C$2,Databáze_trest!$B$6:$L$2000,5,0)</f>
        <v>119</v>
      </c>
      <c r="C8" s="13">
        <f>VLOOKUP($A8&amp;$C$2,Databáze_trest!$B$6:$L$2000,6,0)</f>
        <v>66</v>
      </c>
      <c r="D8" s="88">
        <f>VLOOKUP($A8&amp;$C$2,Databáze_trest!$B$6:$L$2000,7,0)</f>
        <v>293</v>
      </c>
      <c r="E8" s="13">
        <f>VLOOKUP($A8&amp;$C$2,Databáze_trest!$B$6:$L$2000,8,0)</f>
        <v>837</v>
      </c>
      <c r="F8" s="13">
        <f>VLOOKUP($A8&amp;$C$2,Databáze_trest!$B$6:$L$2000,9,0)</f>
        <v>823</v>
      </c>
      <c r="G8" s="13">
        <f>VLOOKUP($A8&amp;$C$2,Databáze_trest!$B$6:$L$2000,10,0)</f>
        <v>84</v>
      </c>
      <c r="H8" s="15">
        <f>VLOOKUP($A8&amp;$C$2,Databáze_trest!$B$6:$L$2000,11,0)</f>
        <v>37.253948967193196</v>
      </c>
      <c r="K8" s="105" t="s">
        <v>131</v>
      </c>
      <c r="M8" s="50" t="s">
        <v>25</v>
      </c>
      <c r="N8" s="50" t="s">
        <v>145</v>
      </c>
      <c r="O8" s="47">
        <f>COUNTIF(Pom_tabulky_grafy!$C$52:$C$137,M8)</f>
        <v>8</v>
      </c>
    </row>
    <row r="9" spans="1:15" ht="16.5" thickTop="1" x14ac:dyDescent="0.25">
      <c r="A9" s="88">
        <v>2010</v>
      </c>
      <c r="B9" s="87">
        <f>VLOOKUP($A9&amp;$C$2,Databáze_trest!$B$6:$L$2000,5,0)</f>
        <v>148</v>
      </c>
      <c r="C9" s="13">
        <f>VLOOKUP($A9&amp;$C$2,Databáze_trest!$B$6:$L$2000,6,0)</f>
        <v>91</v>
      </c>
      <c r="D9" s="88">
        <f>VLOOKUP($A9&amp;$C$2,Databáze_trest!$B$6:$L$2000,7,0)</f>
        <v>364</v>
      </c>
      <c r="E9" s="13">
        <f>VLOOKUP($A9&amp;$C$2,Databáze_trest!$B$6:$L$2000,8,0)</f>
        <v>801</v>
      </c>
      <c r="F9" s="13">
        <f>VLOOKUP($A9&amp;$C$2,Databáze_trest!$B$6:$L$2000,9,0)</f>
        <v>782</v>
      </c>
      <c r="G9" s="13">
        <f>VLOOKUP($A9&amp;$C$2,Databáze_trest!$B$6:$L$2000,10,0)</f>
        <v>103</v>
      </c>
      <c r="H9" s="15">
        <f>VLOOKUP($A9&amp;$C$2,Databáze_trest!$B$6:$L$2000,11,0)</f>
        <v>48.075447570332479</v>
      </c>
      <c r="K9" s="106"/>
      <c r="M9" s="50" t="s">
        <v>34</v>
      </c>
      <c r="N9" s="50" t="s">
        <v>146</v>
      </c>
      <c r="O9" s="47">
        <f>COUNTIF(Pom_tabulky_grafy!$C$52:$C$137,M9)</f>
        <v>10</v>
      </c>
    </row>
    <row r="10" spans="1:15" x14ac:dyDescent="0.25">
      <c r="A10" s="88">
        <v>2011</v>
      </c>
      <c r="B10" s="87">
        <f>VLOOKUP($A10&amp;$C$2,Databáze_trest!$B$6:$L$2000,5,0)</f>
        <v>164</v>
      </c>
      <c r="C10" s="13">
        <f>VLOOKUP($A10&amp;$C$2,Databáze_trest!$B$6:$L$2000,6,0)</f>
        <v>85</v>
      </c>
      <c r="D10" s="88">
        <f>VLOOKUP($A10&amp;$C$2,Databáze_trest!$B$6:$L$2000,7,0)</f>
        <v>453</v>
      </c>
      <c r="E10" s="13">
        <f>VLOOKUP($A10&amp;$C$2,Databáze_trest!$B$6:$L$2000,8,0)</f>
        <v>726</v>
      </c>
      <c r="F10" s="13">
        <f>VLOOKUP($A10&amp;$C$2,Databáze_trest!$B$6:$L$2000,9,0)</f>
        <v>771</v>
      </c>
      <c r="G10" s="13">
        <f>VLOOKUP($A10&amp;$C$2,Databáze_trest!$B$6:$L$2000,10,0)</f>
        <v>58</v>
      </c>
      <c r="H10" s="15">
        <f>VLOOKUP($A10&amp;$C$2,Databáze_trest!$B$6:$L$2000,11,0)</f>
        <v>27.457846952010375</v>
      </c>
      <c r="M10" s="50" t="s">
        <v>44</v>
      </c>
      <c r="N10" s="50" t="s">
        <v>147</v>
      </c>
      <c r="O10" s="47">
        <f>COUNTIF(Pom_tabulky_grafy!$C$52:$C$137,M10)</f>
        <v>10</v>
      </c>
    </row>
    <row r="11" spans="1:15" x14ac:dyDescent="0.25">
      <c r="A11" s="88">
        <v>2012</v>
      </c>
      <c r="B11" s="87">
        <f>VLOOKUP($A11&amp;$C$2,Databáze_trest!$B$6:$L$2000,5,0)</f>
        <v>143</v>
      </c>
      <c r="C11" s="13">
        <f>VLOOKUP($A11&amp;$C$2,Databáze_trest!$B$6:$L$2000,6,0)</f>
        <v>69</v>
      </c>
      <c r="D11" s="88">
        <f>VLOOKUP($A11&amp;$C$2,Databáze_trest!$B$6:$L$2000,7,0)</f>
        <v>377</v>
      </c>
      <c r="E11" s="13">
        <f>VLOOKUP($A11&amp;$C$2,Databáze_trest!$B$6:$L$2000,8,0)</f>
        <v>672</v>
      </c>
      <c r="F11" s="13">
        <f>VLOOKUP($A11&amp;$C$2,Databáze_trest!$B$6:$L$2000,9,0)</f>
        <v>661</v>
      </c>
      <c r="G11" s="13">
        <f>VLOOKUP($A11&amp;$C$2,Databáze_trest!$B$6:$L$2000,10,0)</f>
        <v>69</v>
      </c>
      <c r="H11" s="15">
        <f>VLOOKUP($A11&amp;$C$2,Databáze_trest!$B$6:$L$2000,11,0)</f>
        <v>38.10136157337368</v>
      </c>
      <c r="M11" s="50" t="s">
        <v>55</v>
      </c>
      <c r="N11" s="50" t="s">
        <v>148</v>
      </c>
      <c r="O11" s="47">
        <f>COUNTIF(Pom_tabulky_grafy!$C$52:$C$137,M11)</f>
        <v>11</v>
      </c>
    </row>
    <row r="12" spans="1:15" x14ac:dyDescent="0.25">
      <c r="A12" s="88">
        <v>2013</v>
      </c>
      <c r="B12" s="87">
        <f>VLOOKUP($A12&amp;$C$2,Databáze_trest!$B$6:$L$2000,5,0)</f>
        <v>153</v>
      </c>
      <c r="C12" s="13">
        <f>VLOOKUP($A12&amp;$C$2,Databáze_trest!$B$6:$L$2000,6,0)</f>
        <v>83</v>
      </c>
      <c r="D12" s="88">
        <f>VLOOKUP($A12&amp;$C$2,Databáze_trest!$B$6:$L$2000,7,0)</f>
        <v>394</v>
      </c>
      <c r="E12" s="13">
        <f>VLOOKUP($A12&amp;$C$2,Databáze_trest!$B$6:$L$2000,8,0)</f>
        <v>661</v>
      </c>
      <c r="F12" s="13">
        <f>VLOOKUP($A12&amp;$C$2,Databáze_trest!$B$6:$L$2000,9,0)</f>
        <v>677</v>
      </c>
      <c r="G12" s="13">
        <f>VLOOKUP($A12&amp;$C$2,Databáze_trest!$B$6:$L$2000,10,0)</f>
        <v>53</v>
      </c>
      <c r="H12" s="15">
        <f>VLOOKUP($A12&amp;$C$2,Databáze_trest!$B$6:$L$2000,11,0)</f>
        <v>28.574593796159526</v>
      </c>
      <c r="M12" s="50" t="s">
        <v>67</v>
      </c>
      <c r="N12" s="50" t="s">
        <v>149</v>
      </c>
      <c r="O12" s="47">
        <f>COUNTIF(Pom_tabulky_grafy!$C$52:$C$137,M12)</f>
        <v>14</v>
      </c>
    </row>
    <row r="13" spans="1:15" ht="16.5" thickBot="1" x14ac:dyDescent="0.3">
      <c r="A13" s="88">
        <v>2014</v>
      </c>
      <c r="B13" s="87">
        <f>VLOOKUP($A13&amp;$C$2,Databáze_trest!$B$6:$L$2000,5,0)</f>
        <v>118</v>
      </c>
      <c r="C13" s="13">
        <f>VLOOKUP($A13&amp;$C$2,Databáze_trest!$B$6:$L$2000,6,0)</f>
        <v>68</v>
      </c>
      <c r="D13" s="88">
        <f>VLOOKUP($A13&amp;$C$2,Databáze_trest!$B$6:$L$2000,7,0)</f>
        <v>308</v>
      </c>
      <c r="E13" s="13">
        <f>VLOOKUP($A13&amp;$C$2,Databáze_trest!$B$6:$L$2000,8,0)</f>
        <v>641</v>
      </c>
      <c r="F13" s="13">
        <f>VLOOKUP($A13&amp;$C$2,Databáze_trest!$B$6:$L$2000,9,0)</f>
        <v>642</v>
      </c>
      <c r="G13" s="13">
        <f>VLOOKUP($A13&amp;$C$2,Databáze_trest!$B$6:$L$2000,10,0)</f>
        <v>52</v>
      </c>
      <c r="H13" s="15">
        <f>VLOOKUP($A13&amp;$C$2,Databáze_trest!$B$6:$L$2000,11,0)</f>
        <v>29.563862928348907</v>
      </c>
      <c r="M13" s="51" t="s">
        <v>82</v>
      </c>
      <c r="N13" s="51" t="s">
        <v>150</v>
      </c>
      <c r="O13" s="48">
        <f>COUNTIF(Pom_tabulky_grafy!$C$52:$C$137,M13)</f>
        <v>11</v>
      </c>
    </row>
    <row r="14" spans="1:15" ht="16.5" thickTop="1" x14ac:dyDescent="0.25">
      <c r="A14" s="88">
        <v>2015</v>
      </c>
      <c r="B14" s="87">
        <f>VLOOKUP($A14&amp;$C$2,Databáze_trest!$B$6:$L$2000,5,0)</f>
        <v>139</v>
      </c>
      <c r="C14" s="13">
        <f>VLOOKUP($A14&amp;$C$2,Databáze_trest!$B$6:$L$2000,6,0)</f>
        <v>78</v>
      </c>
      <c r="D14" s="88">
        <f>VLOOKUP($A14&amp;$C$2,Databáze_trest!$B$6:$L$2000,7,0)</f>
        <v>372</v>
      </c>
      <c r="E14" s="13">
        <f>VLOOKUP($A14&amp;$C$2,Databáze_trest!$B$6:$L$2000,8,0)</f>
        <v>544</v>
      </c>
      <c r="F14" s="13">
        <f>VLOOKUP($A14&amp;$C$2,Databáze_trest!$B$6:$L$2000,9,0)</f>
        <v>563</v>
      </c>
      <c r="G14" s="13">
        <f>VLOOKUP($A14&amp;$C$2,Databáze_trest!$B$6:$L$2000,10,0)</f>
        <v>33</v>
      </c>
      <c r="H14" s="15">
        <f>VLOOKUP($A14&amp;$C$2,Databáze_trest!$B$6:$L$2000,11,0)</f>
        <v>21.394316163410302</v>
      </c>
    </row>
    <row r="15" spans="1:15" x14ac:dyDescent="0.25">
      <c r="A15" s="88">
        <v>2016</v>
      </c>
      <c r="B15" s="87">
        <f>VLOOKUP($A15&amp;$C$2,Databáze_trest!$B$6:$L$2000,5,0)</f>
        <v>180</v>
      </c>
      <c r="C15" s="13">
        <f>VLOOKUP($A15&amp;$C$2,Databáze_trest!$B$6:$L$2000,6,0)</f>
        <v>75</v>
      </c>
      <c r="D15" s="88">
        <f>VLOOKUP($A15&amp;$C$2,Databáze_trest!$B$6:$L$2000,7,0)</f>
        <v>491</v>
      </c>
      <c r="E15" s="13">
        <f>VLOOKUP($A15&amp;$C$2,Databáze_trest!$B$6:$L$2000,8,0)</f>
        <v>509</v>
      </c>
      <c r="F15" s="13">
        <f>VLOOKUP($A15&amp;$C$2,Databáze_trest!$B$6:$L$2000,9,0)</f>
        <v>515</v>
      </c>
      <c r="G15" s="13">
        <f>VLOOKUP($A15&amp;$C$2,Databáze_trest!$B$6:$L$2000,10,0)</f>
        <v>27</v>
      </c>
      <c r="H15" s="15">
        <f>VLOOKUP($A15&amp;$C$2,Databáze_trest!$B$6:$L$2000,11,0)</f>
        <v>19.135922330097088</v>
      </c>
    </row>
    <row r="16" spans="1:15" x14ac:dyDescent="0.25">
      <c r="A16" s="395">
        <v>2017</v>
      </c>
      <c r="B16" s="394">
        <f>VLOOKUP($A16&amp;$C$2,Databáze_trest!$B$6:$L$2000,5,0)</f>
        <v>152</v>
      </c>
      <c r="C16" s="392">
        <f>VLOOKUP($A16&amp;$C$2,Databáze_trest!$B$6:$L$2000,6,0)</f>
        <v>78</v>
      </c>
      <c r="D16" s="395">
        <f>VLOOKUP($A16&amp;$C$2,Databáze_trest!$B$6:$L$2000,7,0)</f>
        <v>421</v>
      </c>
      <c r="E16" s="392">
        <f>VLOOKUP($A16&amp;$C$2,Databáze_trest!$B$6:$L$2000,8,0)</f>
        <v>483</v>
      </c>
      <c r="F16" s="392">
        <f>VLOOKUP($A16&amp;$C$2,Databáze_trest!$B$6:$L$2000,9,0)</f>
        <v>483</v>
      </c>
      <c r="G16" s="392">
        <f>VLOOKUP($A16&amp;$C$2,Databáze_trest!$B$6:$L$2000,10,0)</f>
        <v>27</v>
      </c>
      <c r="H16" s="396">
        <f>VLOOKUP($A16&amp;$C$2,Databáze_trest!$B$6:$L$2000,11,0)</f>
        <v>20.403726708074533</v>
      </c>
      <c r="M16" s="512" t="s">
        <v>169</v>
      </c>
      <c r="N16" s="512"/>
      <c r="O16" s="512"/>
    </row>
    <row r="17" spans="1:15" ht="16.5" thickBot="1" x14ac:dyDescent="0.3">
      <c r="A17" s="90">
        <v>2018</v>
      </c>
      <c r="B17" s="89">
        <f>VLOOKUP($A17&amp;$C$2,Databáze_trest!$B$6:$L$2000,5,0)</f>
        <v>92</v>
      </c>
      <c r="C17" s="18">
        <f>VLOOKUP($A17&amp;$C$2,Databáze_trest!$B$6:$L$2000,6,0)</f>
        <v>43</v>
      </c>
      <c r="D17" s="90">
        <f>VLOOKUP($A17&amp;$C$2,Databáze_trest!$B$6:$L$2000,7,0)</f>
        <v>199</v>
      </c>
      <c r="E17" s="18">
        <f>VLOOKUP($A17&amp;$C$2,Databáze_trest!$B$6:$L$2000,8,0)</f>
        <v>453</v>
      </c>
      <c r="F17" s="18">
        <f>VLOOKUP($A17&amp;$C$2,Databáze_trest!$B$6:$L$2000,9,0)</f>
        <v>468</v>
      </c>
      <c r="G17" s="18">
        <f>VLOOKUP($A17&amp;$C$2,Databáze_trest!$B$6:$L$2000,10,0)</f>
        <v>12</v>
      </c>
      <c r="H17" s="20">
        <f>VLOOKUP($A17&amp;$C$2,Databáze_trest!$B$6:$L$2000,11,0)</f>
        <v>9.3589743589743595</v>
      </c>
      <c r="M17" s="412"/>
      <c r="N17" s="412"/>
      <c r="O17" s="412"/>
    </row>
    <row r="18" spans="1:15" ht="16.5" thickTop="1" x14ac:dyDescent="0.25">
      <c r="M18" s="102" t="s">
        <v>95</v>
      </c>
      <c r="N18" s="102" t="s">
        <v>170</v>
      </c>
    </row>
    <row r="19" spans="1:15" ht="16.5" thickBot="1" x14ac:dyDescent="0.3">
      <c r="A19" s="1" t="s">
        <v>140</v>
      </c>
      <c r="M19" s="61" t="str">
        <f>'Výsl. OS - 2018 průřezová data'!C3</f>
        <v>KS Praha</v>
      </c>
      <c r="N19" s="107">
        <f>VLOOKUP(M19,$M$6:$O$13,3,0)-3</f>
        <v>9</v>
      </c>
    </row>
    <row r="20" spans="1:15" ht="16.5" thickTop="1" x14ac:dyDescent="0.25">
      <c r="A20" s="84"/>
      <c r="B20" s="506" t="s">
        <v>1</v>
      </c>
      <c r="C20" s="507"/>
      <c r="D20" s="508"/>
      <c r="E20" s="499" t="s">
        <v>109</v>
      </c>
      <c r="F20" s="499"/>
      <c r="G20" s="499"/>
      <c r="H20" s="499"/>
    </row>
    <row r="21" spans="1:15" ht="32.25" thickBot="1" x14ac:dyDescent="0.3">
      <c r="A21" s="25" t="s">
        <v>136</v>
      </c>
      <c r="B21" s="24" t="s">
        <v>96</v>
      </c>
      <c r="C21" s="5" t="s">
        <v>97</v>
      </c>
      <c r="D21" s="25" t="s">
        <v>98</v>
      </c>
      <c r="E21" s="6" t="s">
        <v>122</v>
      </c>
      <c r="F21" s="6" t="s">
        <v>123</v>
      </c>
      <c r="G21" s="6" t="s">
        <v>124</v>
      </c>
      <c r="H21" s="6" t="s">
        <v>177</v>
      </c>
    </row>
    <row r="22" spans="1:15" ht="16.5" thickTop="1" x14ac:dyDescent="0.25">
      <c r="A22" s="86">
        <v>2008</v>
      </c>
      <c r="B22" s="26">
        <f>VLOOKUP($A22&amp;$C$2,Databáze_civil!$B$6:$L$2000,5,0)</f>
        <v>235.86799999999999</v>
      </c>
      <c r="C22" s="10">
        <f>VLOOKUP($A22&amp;$C$2,Databáze_civil!$B$6:$L$2000,6,0)</f>
        <v>168</v>
      </c>
      <c r="D22" s="27">
        <f>VLOOKUP($A22&amp;$C$2,Databáze_civil!$B$6:$L$2000,7,0)</f>
        <v>438</v>
      </c>
      <c r="E22" s="8">
        <f>VLOOKUP($A22&amp;$C$2,Databáze_civil!$B$6:$L$2000,8,0)</f>
        <v>2703</v>
      </c>
      <c r="F22" s="8">
        <f>VLOOKUP($A22&amp;$C$2,Databáze_civil!$B$6:$L$2000,9,0)</f>
        <v>2602</v>
      </c>
      <c r="G22" s="8">
        <f>VLOOKUP($A22&amp;$C$2,Databáze_civil!$B$6:$L$2000,10,0)</f>
        <v>1522</v>
      </c>
      <c r="H22" s="10">
        <f>VLOOKUP($A22&amp;$C$2,Databáze_civil!$B$6:$L$2000,11,0)</f>
        <v>213.5011529592621</v>
      </c>
    </row>
    <row r="23" spans="1:15" x14ac:dyDescent="0.25">
      <c r="A23" s="88">
        <v>2009</v>
      </c>
      <c r="B23" s="28">
        <f>VLOOKUP($A23&amp;$C$2,Databáze_civil!$B$6:$L$2000,5,0)</f>
        <v>319.25130000000001</v>
      </c>
      <c r="C23" s="15">
        <f>VLOOKUP($A23&amp;$C$2,Databáze_civil!$B$6:$L$2000,6,0)</f>
        <v>188</v>
      </c>
      <c r="D23" s="29">
        <f>VLOOKUP($A23&amp;$C$2,Databáze_civil!$B$6:$L$2000,7,0)</f>
        <v>506</v>
      </c>
      <c r="E23" s="13">
        <f>VLOOKUP($A23&amp;$C$2,Databáze_civil!$B$6:$L$2000,8,0)</f>
        <v>3560</v>
      </c>
      <c r="F23" s="13">
        <f>VLOOKUP($A23&amp;$C$2,Databáze_civil!$B$6:$L$2000,9,0)</f>
        <v>3960</v>
      </c>
      <c r="G23" s="13">
        <f>VLOOKUP($A23&amp;$C$2,Databáze_civil!$B$6:$L$2000,10,0)</f>
        <v>1123</v>
      </c>
      <c r="H23" s="15">
        <f>VLOOKUP($A23&amp;$C$2,Databáze_civil!$B$6:$L$2000,11,0)</f>
        <v>103.50883838383839</v>
      </c>
    </row>
    <row r="24" spans="1:15" x14ac:dyDescent="0.25">
      <c r="A24" s="88">
        <v>2010</v>
      </c>
      <c r="B24" s="28">
        <f>VLOOKUP($A24&amp;$C$2,Databáze_civil!$B$6:$L$2000,5,0)</f>
        <v>253.58019999999999</v>
      </c>
      <c r="C24" s="15">
        <f>VLOOKUP($A24&amp;$C$2,Databáze_civil!$B$6:$L$2000,6,0)</f>
        <v>189</v>
      </c>
      <c r="D24" s="29">
        <f>VLOOKUP($A24&amp;$C$2,Databáze_civil!$B$6:$L$2000,7,0)</f>
        <v>422</v>
      </c>
      <c r="E24" s="13">
        <f>VLOOKUP($A24&amp;$C$2,Databáze_civil!$B$6:$L$2000,8,0)</f>
        <v>2755</v>
      </c>
      <c r="F24" s="13">
        <f>VLOOKUP($A24&amp;$C$2,Databáze_civil!$B$6:$L$2000,9,0)</f>
        <v>2836</v>
      </c>
      <c r="G24" s="13">
        <f>VLOOKUP($A24&amp;$C$2,Databáze_civil!$B$6:$L$2000,10,0)</f>
        <v>1042</v>
      </c>
      <c r="H24" s="15">
        <f>VLOOKUP($A24&amp;$C$2,Databáze_civil!$B$6:$L$2000,11,0)</f>
        <v>134.10789844851902</v>
      </c>
    </row>
    <row r="25" spans="1:15" x14ac:dyDescent="0.25">
      <c r="A25" s="88">
        <v>2011</v>
      </c>
      <c r="B25" s="28">
        <f>VLOOKUP($A25&amp;$C$2,Databáze_civil!$B$6:$L$2000,5,0)</f>
        <v>240.3509</v>
      </c>
      <c r="C25" s="15">
        <f>VLOOKUP($A25&amp;$C$2,Databáze_civil!$B$6:$L$2000,6,0)</f>
        <v>187</v>
      </c>
      <c r="D25" s="29">
        <f>VLOOKUP($A25&amp;$C$2,Databáze_civil!$B$6:$L$2000,7,0)</f>
        <v>440</v>
      </c>
      <c r="E25" s="13">
        <f>VLOOKUP($A25&amp;$C$2,Databáze_civil!$B$6:$L$2000,8,0)</f>
        <v>2306</v>
      </c>
      <c r="F25" s="13">
        <f>VLOOKUP($A25&amp;$C$2,Databáze_civil!$B$6:$L$2000,9,0)</f>
        <v>2495</v>
      </c>
      <c r="G25" s="13">
        <f>VLOOKUP($A25&amp;$C$2,Databáze_civil!$B$6:$L$2000,10,0)</f>
        <v>853</v>
      </c>
      <c r="H25" s="15">
        <f>VLOOKUP($A25&amp;$C$2,Databáze_civil!$B$6:$L$2000,11,0)</f>
        <v>124.78757515030061</v>
      </c>
    </row>
    <row r="26" spans="1:15" x14ac:dyDescent="0.25">
      <c r="A26" s="88">
        <v>2012</v>
      </c>
      <c r="B26" s="28">
        <f>VLOOKUP($A26&amp;$C$2,Databáze_civil!$B$6:$L$2000,5,0)</f>
        <v>227.32380000000001</v>
      </c>
      <c r="C26" s="15">
        <f>VLOOKUP($A26&amp;$C$2,Databáze_civil!$B$6:$L$2000,6,0)</f>
        <v>186</v>
      </c>
      <c r="D26" s="29">
        <f>VLOOKUP($A26&amp;$C$2,Databáze_civil!$B$6:$L$2000,7,0)</f>
        <v>388</v>
      </c>
      <c r="E26" s="13">
        <f>VLOOKUP($A26&amp;$C$2,Databáze_civil!$B$6:$L$2000,8,0)</f>
        <v>1774</v>
      </c>
      <c r="F26" s="13">
        <f>VLOOKUP($A26&amp;$C$2,Databáze_civil!$B$6:$L$2000,9,0)</f>
        <v>1846</v>
      </c>
      <c r="G26" s="13">
        <f>VLOOKUP($A26&amp;$C$2,Databáze_civil!$B$6:$L$2000,10,0)</f>
        <v>780</v>
      </c>
      <c r="H26" s="15">
        <f>VLOOKUP($A26&amp;$C$2,Databáze_civil!$B$6:$L$2000,11,0)</f>
        <v>154.22535211267606</v>
      </c>
    </row>
    <row r="27" spans="1:15" x14ac:dyDescent="0.25">
      <c r="A27" s="88">
        <v>2013</v>
      </c>
      <c r="B27" s="28">
        <f>VLOOKUP($A27&amp;$C$2,Databáze_civil!$B$6:$L$2000,5,0)</f>
        <v>252.02340000000001</v>
      </c>
      <c r="C27" s="15">
        <f>VLOOKUP($A27&amp;$C$2,Databáze_civil!$B$6:$L$2000,6,0)</f>
        <v>201</v>
      </c>
      <c r="D27" s="29">
        <f>VLOOKUP($A27&amp;$C$2,Databáze_civil!$B$6:$L$2000,7,0)</f>
        <v>444</v>
      </c>
      <c r="E27" s="13">
        <f>VLOOKUP($A27&amp;$C$2,Databáze_civil!$B$6:$L$2000,8,0)</f>
        <v>2920</v>
      </c>
      <c r="F27" s="13">
        <f>VLOOKUP($A27&amp;$C$2,Databáze_civil!$B$6:$L$2000,9,0)</f>
        <v>2694</v>
      </c>
      <c r="G27" s="13">
        <f>VLOOKUP($A27&amp;$C$2,Databáze_civil!$B$6:$L$2000,10,0)</f>
        <v>1006</v>
      </c>
      <c r="H27" s="15">
        <f>VLOOKUP($A27&amp;$C$2,Databáze_civil!$B$6:$L$2000,11,0)</f>
        <v>136.29918337045285</v>
      </c>
    </row>
    <row r="28" spans="1:15" x14ac:dyDescent="0.25">
      <c r="A28" s="88">
        <v>2014</v>
      </c>
      <c r="B28" s="28">
        <f>VLOOKUP($A28&amp;$C$2,Databáze_civil!$B$6:$L$2000,5,0)</f>
        <v>177.3185</v>
      </c>
      <c r="C28" s="15">
        <f>VLOOKUP($A28&amp;$C$2,Databáze_civil!$B$6:$L$2000,6,0)</f>
        <v>123</v>
      </c>
      <c r="D28" s="29">
        <f>VLOOKUP($A28&amp;$C$2,Databáze_civil!$B$6:$L$2000,7,0)</f>
        <v>294</v>
      </c>
      <c r="E28" s="13">
        <f>VLOOKUP($A28&amp;$C$2,Databáze_civil!$B$6:$L$2000,8,0)</f>
        <v>2754</v>
      </c>
      <c r="F28" s="13">
        <f>VLOOKUP($A28&amp;$C$2,Databáze_civil!$B$6:$L$2000,9,0)</f>
        <v>2792</v>
      </c>
      <c r="G28" s="13">
        <f>VLOOKUP($A28&amp;$C$2,Databáze_civil!$B$6:$L$2000,10,0)</f>
        <v>968</v>
      </c>
      <c r="H28" s="15">
        <f>VLOOKUP($A28&amp;$C$2,Databáze_civil!$B$6:$L$2000,11,0)</f>
        <v>126.54727793696274</v>
      </c>
    </row>
    <row r="29" spans="1:15" x14ac:dyDescent="0.25">
      <c r="A29" s="88">
        <v>2015</v>
      </c>
      <c r="B29" s="28">
        <f>VLOOKUP($A29&amp;$C$2,Databáze_civil!$B$6:$L$2000,5,0)</f>
        <v>170.4479</v>
      </c>
      <c r="C29" s="15">
        <f>VLOOKUP($A29&amp;$C$2,Databáze_civil!$B$6:$L$2000,6,0)</f>
        <v>109</v>
      </c>
      <c r="D29" s="29">
        <f>VLOOKUP($A29&amp;$C$2,Databáze_civil!$B$6:$L$2000,7,0)</f>
        <v>299</v>
      </c>
      <c r="E29" s="13">
        <f>VLOOKUP($A29&amp;$C$2,Databáze_civil!$B$6:$L$2000,8,0)</f>
        <v>2342</v>
      </c>
      <c r="F29" s="13">
        <f>VLOOKUP($A29&amp;$C$2,Databáze_civil!$B$6:$L$2000,9,0)</f>
        <v>2500</v>
      </c>
      <c r="G29" s="13">
        <f>VLOOKUP($A29&amp;$C$2,Databáze_civil!$B$6:$L$2000,10,0)</f>
        <v>810</v>
      </c>
      <c r="H29" s="15">
        <f>VLOOKUP($A29&amp;$C$2,Databáze_civil!$B$6:$L$2000,11,0)</f>
        <v>118.26</v>
      </c>
    </row>
    <row r="30" spans="1:15" x14ac:dyDescent="0.25">
      <c r="A30" s="88">
        <v>2016</v>
      </c>
      <c r="B30" s="28">
        <f>VLOOKUP($A30&amp;$C$2,Databáze_civil!$B$6:$L$2000,5,0)</f>
        <v>167.27440000000001</v>
      </c>
      <c r="C30" s="15">
        <f>VLOOKUP($A30&amp;$C$2,Databáze_civil!$B$6:$L$2000,6,0)</f>
        <v>115</v>
      </c>
      <c r="D30" s="29">
        <f>VLOOKUP($A30&amp;$C$2,Databáze_civil!$B$6:$L$2000,7,0)</f>
        <v>247</v>
      </c>
      <c r="E30" s="13">
        <f>VLOOKUP($A30&amp;$C$2,Databáze_civil!$B$6:$L$2000,8,0)</f>
        <v>2284</v>
      </c>
      <c r="F30" s="13">
        <f>VLOOKUP($A30&amp;$C$2,Databáze_civil!$B$6:$L$2000,9,0)</f>
        <v>2217</v>
      </c>
      <c r="G30" s="13">
        <f>VLOOKUP($A30&amp;$C$2,Databáze_civil!$B$6:$L$2000,10,0)</f>
        <v>877</v>
      </c>
      <c r="H30" s="15">
        <f>VLOOKUP($A30&amp;$C$2,Databáze_civil!$B$6:$L$2000,11,0)</f>
        <v>144.38655841226884</v>
      </c>
    </row>
    <row r="31" spans="1:15" x14ac:dyDescent="0.25">
      <c r="A31" s="395">
        <v>2017</v>
      </c>
      <c r="B31" s="397">
        <f>VLOOKUP($A31&amp;$C$2,Databáze_civil!$B$6:$L$2000,5,0)</f>
        <v>147.02500000000001</v>
      </c>
      <c r="C31" s="396">
        <f>VLOOKUP($A31&amp;$C$2,Databáze_civil!$B$6:$L$2000,6,0)</f>
        <v>116</v>
      </c>
      <c r="D31" s="398">
        <f>VLOOKUP($A31&amp;$C$2,Databáze_civil!$B$6:$L$2000,7,0)</f>
        <v>212</v>
      </c>
      <c r="E31" s="392">
        <f>VLOOKUP($A31&amp;$C$2,Databáze_civil!$B$6:$L$2000,8,0)</f>
        <v>2333</v>
      </c>
      <c r="F31" s="392">
        <f>VLOOKUP($A31&amp;$C$2,Databáze_civil!$B$6:$L$2000,9,0)</f>
        <v>2267</v>
      </c>
      <c r="G31" s="392">
        <f>VLOOKUP($A31&amp;$C$2,Databáze_civil!$B$6:$L$2000,10,0)</f>
        <v>943</v>
      </c>
      <c r="H31" s="396">
        <f>VLOOKUP($A31&amp;$C$2,Databáze_civil!$B$6:$L$2000,11,0)</f>
        <v>151.82840758711953</v>
      </c>
    </row>
    <row r="32" spans="1:15" ht="16.5" thickBot="1" x14ac:dyDescent="0.3">
      <c r="A32" s="90">
        <v>2018</v>
      </c>
      <c r="B32" s="30">
        <f>VLOOKUP($A32&amp;$C$2,Databáze_civil!$B$6:$L$2000,5,0)</f>
        <v>223.0487</v>
      </c>
      <c r="C32" s="20">
        <f>VLOOKUP($A32&amp;$C$2,Databáze_civil!$B$6:$L$2000,6,0)</f>
        <v>151</v>
      </c>
      <c r="D32" s="31">
        <f>VLOOKUP($A32&amp;$C$2,Databáze_civil!$B$6:$L$2000,7,0)</f>
        <v>344</v>
      </c>
      <c r="E32" s="18">
        <f>VLOOKUP($A32&amp;$C$2,Databáze_civil!$B$6:$L$2000,8,0)</f>
        <v>2365</v>
      </c>
      <c r="F32" s="18">
        <f>VLOOKUP($A32&amp;$C$2,Databáze_civil!$B$6:$L$2000,9,0)</f>
        <v>2465</v>
      </c>
      <c r="G32" s="18">
        <f>VLOOKUP($A32&amp;$C$2,Databáze_civil!$B$6:$L$2000,10,0)</f>
        <v>843</v>
      </c>
      <c r="H32" s="20">
        <f>VLOOKUP($A32&amp;$C$2,Databáze_civil!$B$6:$L$2000,11,0)</f>
        <v>124.82555780933062</v>
      </c>
    </row>
    <row r="33" spans="1:8" ht="16.5" thickTop="1" x14ac:dyDescent="0.25"/>
    <row r="34" spans="1:8" ht="16.5" thickBot="1" x14ac:dyDescent="0.3">
      <c r="A34" s="1" t="s">
        <v>141</v>
      </c>
    </row>
    <row r="35" spans="1:8" ht="16.5" thickTop="1" x14ac:dyDescent="0.25">
      <c r="A35" s="97"/>
      <c r="B35" s="506" t="s">
        <v>1</v>
      </c>
      <c r="C35" s="507"/>
      <c r="D35" s="508"/>
      <c r="E35" s="499" t="s">
        <v>109</v>
      </c>
      <c r="F35" s="499"/>
      <c r="G35" s="499"/>
      <c r="H35" s="499"/>
    </row>
    <row r="36" spans="1:8" ht="32.25" thickBot="1" x14ac:dyDescent="0.3">
      <c r="A36" s="25" t="s">
        <v>136</v>
      </c>
      <c r="B36" s="24" t="s">
        <v>96</v>
      </c>
      <c r="C36" s="5" t="s">
        <v>97</v>
      </c>
      <c r="D36" s="25" t="s">
        <v>98</v>
      </c>
      <c r="E36" s="6" t="s">
        <v>122</v>
      </c>
      <c r="F36" s="6" t="s">
        <v>123</v>
      </c>
      <c r="G36" s="6" t="s">
        <v>124</v>
      </c>
      <c r="H36" s="6" t="s">
        <v>177</v>
      </c>
    </row>
    <row r="37" spans="1:8" ht="16.5" thickTop="1" x14ac:dyDescent="0.25">
      <c r="A37" s="86">
        <v>2008</v>
      </c>
      <c r="B37" s="26">
        <f>VLOOKUP($A37&amp;$C$2,Databáze_opatro!$B$6:$L$2000,5,0)</f>
        <v>0</v>
      </c>
      <c r="C37" s="10">
        <f>VLOOKUP($A37&amp;$C$2,Databáze_opatro!$B$6:$L$2000,6,0)</f>
        <v>0</v>
      </c>
      <c r="D37" s="27">
        <f>VLOOKUP($A37&amp;$C$2,Databáze_opatro!$B$6:$L$2000,7,0)</f>
        <v>0</v>
      </c>
      <c r="E37" s="8">
        <f>VLOOKUP($A37&amp;$C$2,Databáze_opatro!$B$6:$L$2000,8,0)</f>
        <v>806</v>
      </c>
      <c r="F37" s="8">
        <f>VLOOKUP($A37&amp;$C$2,Databáze_opatro!$B$6:$L$2000,9,0)</f>
        <v>870</v>
      </c>
      <c r="G37" s="8">
        <f>VLOOKUP($A37&amp;$C$2,Databáze_opatro!$B$6:$L$2000,10,0)</f>
        <v>226</v>
      </c>
      <c r="H37" s="10">
        <f>VLOOKUP($A37&amp;$C$2,Databáze_opatro!$B$6:$L$2000,11,0)</f>
        <v>94.81609195402298</v>
      </c>
    </row>
    <row r="38" spans="1:8" x14ac:dyDescent="0.25">
      <c r="A38" s="88">
        <v>2009</v>
      </c>
      <c r="B38" s="28">
        <f>VLOOKUP($A38&amp;$C$2,Databáze_opatro!$B$6:$L$2000,5,0)</f>
        <v>79.859780000000001</v>
      </c>
      <c r="C38" s="15">
        <f>VLOOKUP($A38&amp;$C$2,Databáze_opatro!$B$6:$L$2000,6,0)</f>
        <v>50</v>
      </c>
      <c r="D38" s="29">
        <f>VLOOKUP($A38&amp;$C$2,Databáze_opatro!$B$6:$L$2000,7,0)</f>
        <v>167</v>
      </c>
      <c r="E38" s="13">
        <f>VLOOKUP($A38&amp;$C$2,Databáze_opatro!$B$6:$L$2000,8,0)</f>
        <v>813</v>
      </c>
      <c r="F38" s="13">
        <f>VLOOKUP($A38&amp;$C$2,Databáze_opatro!$B$6:$L$2000,9,0)</f>
        <v>845</v>
      </c>
      <c r="G38" s="13">
        <f>VLOOKUP($A38&amp;$C$2,Databáze_opatro!$B$6:$L$2000,10,0)</f>
        <v>194</v>
      </c>
      <c r="H38" s="15">
        <f>VLOOKUP($A38&amp;$C$2,Databáze_opatro!$B$6:$L$2000,11,0)</f>
        <v>83.798816568047329</v>
      </c>
    </row>
    <row r="39" spans="1:8" x14ac:dyDescent="0.25">
      <c r="A39" s="88">
        <v>2010</v>
      </c>
      <c r="B39" s="28">
        <f>VLOOKUP($A39&amp;$C$2,Databáze_opatro!$B$6:$L$2000,5,0)</f>
        <v>96.507059999999996</v>
      </c>
      <c r="C39" s="15">
        <f>VLOOKUP($A39&amp;$C$2,Databáze_opatro!$B$6:$L$2000,6,0)</f>
        <v>54</v>
      </c>
      <c r="D39" s="29">
        <f>VLOOKUP($A39&amp;$C$2,Databáze_opatro!$B$6:$L$2000,7,0)</f>
        <v>230</v>
      </c>
      <c r="E39" s="13">
        <f>VLOOKUP($A39&amp;$C$2,Databáze_opatro!$B$6:$L$2000,8,0)</f>
        <v>854</v>
      </c>
      <c r="F39" s="13">
        <f>VLOOKUP($A39&amp;$C$2,Databáze_opatro!$B$6:$L$2000,9,0)</f>
        <v>832</v>
      </c>
      <c r="G39" s="13">
        <f>VLOOKUP($A39&amp;$C$2,Databáze_opatro!$B$6:$L$2000,10,0)</f>
        <v>216</v>
      </c>
      <c r="H39" s="15">
        <f>VLOOKUP($A39&amp;$C$2,Databáze_opatro!$B$6:$L$2000,11,0)</f>
        <v>94.759615384615387</v>
      </c>
    </row>
    <row r="40" spans="1:8" x14ac:dyDescent="0.25">
      <c r="A40" s="88">
        <v>2011</v>
      </c>
      <c r="B40" s="28">
        <f>VLOOKUP($A40&amp;$C$2,Databáze_opatro!$B$6:$L$2000,5,0)</f>
        <v>78.91046</v>
      </c>
      <c r="C40" s="15">
        <f>VLOOKUP($A40&amp;$C$2,Databáze_opatro!$B$6:$L$2000,6,0)</f>
        <v>55</v>
      </c>
      <c r="D40" s="29">
        <f>VLOOKUP($A40&amp;$C$2,Databáze_opatro!$B$6:$L$2000,7,0)</f>
        <v>161</v>
      </c>
      <c r="E40" s="13">
        <f>VLOOKUP($A40&amp;$C$2,Databáze_opatro!$B$6:$L$2000,8,0)</f>
        <v>848</v>
      </c>
      <c r="F40" s="13">
        <f>VLOOKUP($A40&amp;$C$2,Databáze_opatro!$B$6:$L$2000,9,0)</f>
        <v>859</v>
      </c>
      <c r="G40" s="13">
        <f>VLOOKUP($A40&amp;$C$2,Databáze_opatro!$B$6:$L$2000,10,0)</f>
        <v>205</v>
      </c>
      <c r="H40" s="15">
        <f>VLOOKUP($A40&amp;$C$2,Databáze_opatro!$B$6:$L$2000,11,0)</f>
        <v>87.10710128055878</v>
      </c>
    </row>
    <row r="41" spans="1:8" x14ac:dyDescent="0.25">
      <c r="A41" s="88">
        <v>2012</v>
      </c>
      <c r="B41" s="28">
        <f>VLOOKUP($A41&amp;$C$2,Databáze_opatro!$B$6:$L$2000,5,0)</f>
        <v>88.568449999999999</v>
      </c>
      <c r="C41" s="15">
        <f>VLOOKUP($A41&amp;$C$2,Databáze_opatro!$B$6:$L$2000,6,0)</f>
        <v>62.5</v>
      </c>
      <c r="D41" s="29">
        <f>VLOOKUP($A41&amp;$C$2,Databáze_opatro!$B$6:$L$2000,7,0)</f>
        <v>169</v>
      </c>
      <c r="E41" s="13">
        <f>VLOOKUP($A41&amp;$C$2,Databáze_opatro!$B$6:$L$2000,8,0)</f>
        <v>861</v>
      </c>
      <c r="F41" s="13">
        <f>VLOOKUP($A41&amp;$C$2,Databáze_opatro!$B$6:$L$2000,9,0)</f>
        <v>896</v>
      </c>
      <c r="G41" s="13">
        <f>VLOOKUP($A41&amp;$C$2,Databáze_opatro!$B$6:$L$2000,10,0)</f>
        <v>170</v>
      </c>
      <c r="H41" s="15">
        <f>VLOOKUP($A41&amp;$C$2,Databáze_opatro!$B$6:$L$2000,11,0)</f>
        <v>69.252232142857139</v>
      </c>
    </row>
    <row r="42" spans="1:8" x14ac:dyDescent="0.25">
      <c r="A42" s="88">
        <v>2013</v>
      </c>
      <c r="B42" s="28">
        <f>VLOOKUP($A42&amp;$C$2,Databáze_opatro!$B$6:$L$2000,5,0)</f>
        <v>103.82989999999999</v>
      </c>
      <c r="C42" s="15">
        <f>VLOOKUP($A42&amp;$C$2,Databáze_opatro!$B$6:$L$2000,6,0)</f>
        <v>74</v>
      </c>
      <c r="D42" s="29">
        <f>VLOOKUP($A42&amp;$C$2,Databáze_opatro!$B$6:$L$2000,7,0)</f>
        <v>203</v>
      </c>
      <c r="E42" s="13">
        <f>VLOOKUP($A42&amp;$C$2,Databáze_opatro!$B$6:$L$2000,8,0)</f>
        <v>888</v>
      </c>
      <c r="F42" s="13">
        <f>VLOOKUP($A42&amp;$C$2,Databáze_opatro!$B$6:$L$2000,9,0)</f>
        <v>874</v>
      </c>
      <c r="G42" s="13">
        <f>VLOOKUP($A42&amp;$C$2,Databáze_opatro!$B$6:$L$2000,10,0)</f>
        <v>184</v>
      </c>
      <c r="H42" s="15">
        <f>VLOOKUP($A42&amp;$C$2,Databáze_opatro!$B$6:$L$2000,11,0)</f>
        <v>76.84210526315789</v>
      </c>
    </row>
    <row r="43" spans="1:8" x14ac:dyDescent="0.25">
      <c r="A43" s="88">
        <v>2014</v>
      </c>
      <c r="B43" s="28">
        <f>VLOOKUP($A43&amp;$C$2,Databáze_opatro!$B$6:$L$2000,5,0)</f>
        <v>78.310929999999999</v>
      </c>
      <c r="C43" s="15">
        <f>VLOOKUP($A43&amp;$C$2,Databáze_opatro!$B$6:$L$2000,6,0)</f>
        <v>52</v>
      </c>
      <c r="D43" s="29">
        <f>VLOOKUP($A43&amp;$C$2,Databáze_opatro!$B$6:$L$2000,7,0)</f>
        <v>152</v>
      </c>
      <c r="E43" s="13">
        <f>VLOOKUP($A43&amp;$C$2,Databáze_opatro!$B$6:$L$2000,8,0)</f>
        <v>1248</v>
      </c>
      <c r="F43" s="13">
        <f>VLOOKUP($A43&amp;$C$2,Databáze_opatro!$B$6:$L$2000,9,0)</f>
        <v>1100</v>
      </c>
      <c r="G43" s="13">
        <f>VLOOKUP($A43&amp;$C$2,Databáze_opatro!$B$6:$L$2000,10,0)</f>
        <v>332</v>
      </c>
      <c r="H43" s="15">
        <f>VLOOKUP($A43&amp;$C$2,Databáze_opatro!$B$6:$L$2000,11,0)</f>
        <v>110.16363636363636</v>
      </c>
    </row>
    <row r="44" spans="1:8" x14ac:dyDescent="0.25">
      <c r="A44" s="88">
        <v>2015</v>
      </c>
      <c r="B44" s="28">
        <f>VLOOKUP($A44&amp;$C$2,Databáze_opatro!$B$6:$L$2000,5,0)</f>
        <v>91.204570000000004</v>
      </c>
      <c r="C44" s="15">
        <f>VLOOKUP($A44&amp;$C$2,Databáze_opatro!$B$6:$L$2000,6,0)</f>
        <v>48</v>
      </c>
      <c r="D44" s="29">
        <f>VLOOKUP($A44&amp;$C$2,Databáze_opatro!$B$6:$L$2000,7,0)</f>
        <v>231</v>
      </c>
      <c r="E44" s="13">
        <f>VLOOKUP($A44&amp;$C$2,Databáze_opatro!$B$6:$L$2000,8,0)</f>
        <v>1197</v>
      </c>
      <c r="F44" s="13">
        <f>VLOOKUP($A44&amp;$C$2,Databáze_opatro!$B$6:$L$2000,9,0)</f>
        <v>1207</v>
      </c>
      <c r="G44" s="13">
        <f>VLOOKUP($A44&amp;$C$2,Databáze_opatro!$B$6:$L$2000,10,0)</f>
        <v>322</v>
      </c>
      <c r="H44" s="15">
        <f>VLOOKUP($A44&amp;$C$2,Databáze_opatro!$B$6:$L$2000,11,0)</f>
        <v>97.373653686826842</v>
      </c>
    </row>
    <row r="45" spans="1:8" x14ac:dyDescent="0.25">
      <c r="A45" s="88">
        <v>2016</v>
      </c>
      <c r="B45" s="28">
        <f>VLOOKUP($A45&amp;$C$2,Databáze_opatro!$B$6:$L$2000,5,0)</f>
        <v>137.72229999999999</v>
      </c>
      <c r="C45" s="15">
        <f>VLOOKUP($A45&amp;$C$2,Databáze_opatro!$B$6:$L$2000,6,0)</f>
        <v>64</v>
      </c>
      <c r="D45" s="29">
        <f>VLOOKUP($A45&amp;$C$2,Databáze_opatro!$B$6:$L$2000,7,0)</f>
        <v>341</v>
      </c>
      <c r="E45" s="13">
        <f>VLOOKUP($A45&amp;$C$2,Databáze_opatro!$B$6:$L$2000,8,0)</f>
        <v>1314</v>
      </c>
      <c r="F45" s="13">
        <f>VLOOKUP($A45&amp;$C$2,Databáze_opatro!$B$6:$L$2000,9,0)</f>
        <v>1375</v>
      </c>
      <c r="G45" s="13">
        <f>VLOOKUP($A45&amp;$C$2,Databáze_opatro!$B$6:$L$2000,10,0)</f>
        <v>261</v>
      </c>
      <c r="H45" s="15">
        <f>VLOOKUP($A45&amp;$C$2,Databáze_opatro!$B$6:$L$2000,11,0)</f>
        <v>69.283636363636361</v>
      </c>
    </row>
    <row r="46" spans="1:8" x14ac:dyDescent="0.25">
      <c r="A46" s="395">
        <v>2017</v>
      </c>
      <c r="B46" s="397">
        <f>VLOOKUP($A46&amp;$C$2,Databáze_opatro!$B$6:$L$2000,5,0)</f>
        <v>98.084879999999998</v>
      </c>
      <c r="C46" s="396">
        <f>VLOOKUP($A46&amp;$C$2,Databáze_opatro!$B$6:$L$2000,6,0)</f>
        <v>49</v>
      </c>
      <c r="D46" s="398">
        <f>VLOOKUP($A46&amp;$C$2,Databáze_opatro!$B$6:$L$2000,7,0)</f>
        <v>260</v>
      </c>
      <c r="E46" s="392">
        <f>VLOOKUP($A46&amp;$C$2,Databáze_opatro!$B$6:$L$2000,8,0)</f>
        <v>874</v>
      </c>
      <c r="F46" s="392">
        <f>VLOOKUP($A46&amp;$C$2,Databáze_opatro!$B$6:$L$2000,9,0)</f>
        <v>910</v>
      </c>
      <c r="G46" s="392">
        <f>VLOOKUP($A46&amp;$C$2,Databáze_opatro!$B$6:$L$2000,10,0)</f>
        <v>225</v>
      </c>
      <c r="H46" s="396">
        <f>VLOOKUP($A46&amp;$C$2,Databáze_opatro!$B$6:$L$2000,11,0)</f>
        <v>90.247252747252745</v>
      </c>
    </row>
    <row r="47" spans="1:8" ht="16.5" thickBot="1" x14ac:dyDescent="0.3">
      <c r="A47" s="90">
        <v>2018</v>
      </c>
      <c r="B47" s="30">
        <f>VLOOKUP($A47&amp;$C$2,Databáze_opatro!$B$6:$L$2000,5,0)</f>
        <v>105.87390000000001</v>
      </c>
      <c r="C47" s="20">
        <f>VLOOKUP($A47&amp;$C$2,Databáze_opatro!$B$6:$L$2000,6,0)</f>
        <v>62</v>
      </c>
      <c r="D47" s="31">
        <f>VLOOKUP($A47&amp;$C$2,Databáze_opatro!$B$6:$L$2000,7,0)</f>
        <v>250</v>
      </c>
      <c r="E47" s="18">
        <f>VLOOKUP($A47&amp;$C$2,Databáze_opatro!$B$6:$L$2000,8,0)</f>
        <v>1019</v>
      </c>
      <c r="F47" s="18">
        <f>VLOOKUP($A47&amp;$C$2,Databáze_opatro!$B$6:$L$2000,9,0)</f>
        <v>998</v>
      </c>
      <c r="G47" s="18">
        <f>VLOOKUP($A47&amp;$C$2,Databáze_opatro!$B$6:$L$2000,10,0)</f>
        <v>246</v>
      </c>
      <c r="H47" s="20">
        <f>VLOOKUP($A47&amp;$C$2,Databáze_opatro!$B$6:$L$2000,11,0)</f>
        <v>89.969939879759522</v>
      </c>
    </row>
    <row r="48" spans="1:8" ht="16.5" thickTop="1" x14ac:dyDescent="0.25"/>
    <row r="50" spans="1:7" x14ac:dyDescent="0.25">
      <c r="A50" s="511" t="s">
        <v>165</v>
      </c>
      <c r="B50" s="511"/>
      <c r="C50" s="511"/>
    </row>
    <row r="51" spans="1:7" ht="16.5" thickBot="1" x14ac:dyDescent="0.3">
      <c r="A51" s="5" t="s">
        <v>93</v>
      </c>
      <c r="B51" s="5" t="s">
        <v>94</v>
      </c>
      <c r="C51" s="5" t="s">
        <v>95</v>
      </c>
      <c r="E51" s="101"/>
      <c r="F51" s="101"/>
      <c r="G51" s="101"/>
    </row>
    <row r="52" spans="1:7" ht="16.5" thickTop="1" x14ac:dyDescent="0.25">
      <c r="A52" s="8">
        <v>11</v>
      </c>
      <c r="B52" s="9" t="s">
        <v>15</v>
      </c>
      <c r="C52" s="9" t="s">
        <v>14</v>
      </c>
    </row>
    <row r="53" spans="1:7" x14ac:dyDescent="0.25">
      <c r="A53" s="13">
        <v>12</v>
      </c>
      <c r="B53" s="14" t="s">
        <v>13</v>
      </c>
      <c r="C53" s="14" t="s">
        <v>14</v>
      </c>
    </row>
    <row r="54" spans="1:7" x14ac:dyDescent="0.25">
      <c r="A54" s="13">
        <v>62</v>
      </c>
      <c r="B54" s="14" t="s">
        <v>66</v>
      </c>
      <c r="C54" s="14" t="s">
        <v>67</v>
      </c>
    </row>
    <row r="55" spans="1:7" x14ac:dyDescent="0.25">
      <c r="A55" s="13">
        <v>63</v>
      </c>
      <c r="B55" s="14" t="s">
        <v>68</v>
      </c>
      <c r="C55" s="14" t="s">
        <v>67</v>
      </c>
    </row>
    <row r="56" spans="1:7" x14ac:dyDescent="0.25">
      <c r="A56" s="13">
        <v>64</v>
      </c>
      <c r="B56" s="14" t="s">
        <v>69</v>
      </c>
      <c r="C56" s="14" t="s">
        <v>67</v>
      </c>
    </row>
    <row r="57" spans="1:7" x14ac:dyDescent="0.25">
      <c r="A57" s="13">
        <v>76</v>
      </c>
      <c r="B57" s="14" t="s">
        <v>81</v>
      </c>
      <c r="C57" s="14" t="s">
        <v>82</v>
      </c>
    </row>
    <row r="58" spans="1:7" x14ac:dyDescent="0.25">
      <c r="A58" s="13">
        <v>65</v>
      </c>
      <c r="B58" s="14" t="s">
        <v>70</v>
      </c>
      <c r="C58" s="14" t="s">
        <v>67</v>
      </c>
    </row>
    <row r="59" spans="1:7" x14ac:dyDescent="0.25">
      <c r="A59" s="13">
        <v>41</v>
      </c>
      <c r="B59" s="14" t="s">
        <v>43</v>
      </c>
      <c r="C59" s="14" t="s">
        <v>44</v>
      </c>
    </row>
    <row r="60" spans="1:7" x14ac:dyDescent="0.25">
      <c r="A60" s="13">
        <v>23</v>
      </c>
      <c r="B60" s="14" t="s">
        <v>24</v>
      </c>
      <c r="C60" s="14" t="s">
        <v>25</v>
      </c>
    </row>
    <row r="61" spans="1:7" x14ac:dyDescent="0.25">
      <c r="A61" s="13">
        <v>24</v>
      </c>
      <c r="B61" s="14" t="s">
        <v>26</v>
      </c>
      <c r="C61" s="14" t="s">
        <v>25</v>
      </c>
    </row>
    <row r="62" spans="1:7" x14ac:dyDescent="0.25">
      <c r="A62" s="13">
        <v>42</v>
      </c>
      <c r="B62" s="14" t="s">
        <v>45</v>
      </c>
      <c r="C62" s="14" t="s">
        <v>44</v>
      </c>
    </row>
    <row r="63" spans="1:7" x14ac:dyDescent="0.25">
      <c r="A63" s="13">
        <v>31</v>
      </c>
      <c r="B63" s="14" t="s">
        <v>33</v>
      </c>
      <c r="C63" s="14" t="s">
        <v>34</v>
      </c>
    </row>
    <row r="64" spans="1:7" x14ac:dyDescent="0.25">
      <c r="A64" s="13">
        <v>77</v>
      </c>
      <c r="B64" s="14" t="s">
        <v>83</v>
      </c>
      <c r="C64" s="14" t="s">
        <v>82</v>
      </c>
    </row>
    <row r="65" spans="1:3" x14ac:dyDescent="0.25">
      <c r="A65" s="13">
        <v>51</v>
      </c>
      <c r="B65" s="14" t="s">
        <v>54</v>
      </c>
      <c r="C65" s="14" t="s">
        <v>55</v>
      </c>
    </row>
    <row r="66" spans="1:3" x14ac:dyDescent="0.25">
      <c r="A66" s="13">
        <v>66</v>
      </c>
      <c r="B66" s="14" t="s">
        <v>71</v>
      </c>
      <c r="C66" s="14" t="s">
        <v>67</v>
      </c>
    </row>
    <row r="67" spans="1:3" x14ac:dyDescent="0.25">
      <c r="A67" s="13">
        <v>52</v>
      </c>
      <c r="B67" s="14" t="s">
        <v>56</v>
      </c>
      <c r="C67" s="14" t="s">
        <v>55</v>
      </c>
    </row>
    <row r="68" spans="1:3" x14ac:dyDescent="0.25">
      <c r="A68" s="13">
        <v>32</v>
      </c>
      <c r="B68" s="14" t="s">
        <v>35</v>
      </c>
      <c r="C68" s="14" t="s">
        <v>34</v>
      </c>
    </row>
    <row r="69" spans="1:3" x14ac:dyDescent="0.25">
      <c r="A69" s="13">
        <v>43</v>
      </c>
      <c r="B69" s="14" t="s">
        <v>46</v>
      </c>
      <c r="C69" s="14" t="s">
        <v>44</v>
      </c>
    </row>
    <row r="70" spans="1:3" x14ac:dyDescent="0.25">
      <c r="A70" s="13">
        <v>53</v>
      </c>
      <c r="B70" s="14" t="s">
        <v>57</v>
      </c>
      <c r="C70" s="14" t="s">
        <v>55</v>
      </c>
    </row>
    <row r="71" spans="1:3" x14ac:dyDescent="0.25">
      <c r="A71" s="13">
        <v>44</v>
      </c>
      <c r="B71" s="14" t="s">
        <v>47</v>
      </c>
      <c r="C71" s="14" t="s">
        <v>44</v>
      </c>
    </row>
    <row r="72" spans="1:3" x14ac:dyDescent="0.25">
      <c r="A72" s="13">
        <v>78</v>
      </c>
      <c r="B72" s="14" t="s">
        <v>84</v>
      </c>
      <c r="C72" s="14" t="s">
        <v>82</v>
      </c>
    </row>
    <row r="73" spans="1:3" x14ac:dyDescent="0.25">
      <c r="A73" s="13">
        <v>54</v>
      </c>
      <c r="B73" s="14" t="s">
        <v>58</v>
      </c>
      <c r="C73" s="14" t="s">
        <v>55</v>
      </c>
    </row>
    <row r="74" spans="1:3" x14ac:dyDescent="0.25">
      <c r="A74" s="13">
        <v>67</v>
      </c>
      <c r="B74" s="14" t="s">
        <v>72</v>
      </c>
      <c r="C74" s="14" t="s">
        <v>67</v>
      </c>
    </row>
    <row r="75" spans="1:3" x14ac:dyDescent="0.25">
      <c r="A75" s="13">
        <v>25</v>
      </c>
      <c r="B75" s="14" t="s">
        <v>27</v>
      </c>
      <c r="C75" s="14" t="s">
        <v>25</v>
      </c>
    </row>
    <row r="76" spans="1:3" x14ac:dyDescent="0.25">
      <c r="A76" s="13">
        <v>33</v>
      </c>
      <c r="B76" s="14" t="s">
        <v>36</v>
      </c>
      <c r="C76" s="14" t="s">
        <v>34</v>
      </c>
    </row>
    <row r="77" spans="1:3" x14ac:dyDescent="0.25">
      <c r="A77" s="13">
        <v>79</v>
      </c>
      <c r="B77" s="14" t="s">
        <v>85</v>
      </c>
      <c r="C77" s="14" t="s">
        <v>82</v>
      </c>
    </row>
    <row r="78" spans="1:3" x14ac:dyDescent="0.25">
      <c r="A78" s="13">
        <v>13</v>
      </c>
      <c r="B78" s="14" t="s">
        <v>16</v>
      </c>
      <c r="C78" s="14" t="s">
        <v>14</v>
      </c>
    </row>
    <row r="79" spans="1:3" x14ac:dyDescent="0.25">
      <c r="A79" s="13">
        <v>34</v>
      </c>
      <c r="B79" s="14" t="s">
        <v>37</v>
      </c>
      <c r="C79" s="14" t="s">
        <v>34</v>
      </c>
    </row>
    <row r="80" spans="1:3" x14ac:dyDescent="0.25">
      <c r="A80" s="13">
        <v>14</v>
      </c>
      <c r="B80" s="14" t="s">
        <v>17</v>
      </c>
      <c r="C80" s="14" t="s">
        <v>14</v>
      </c>
    </row>
    <row r="81" spans="1:3" x14ac:dyDescent="0.25">
      <c r="A81" s="13">
        <v>68</v>
      </c>
      <c r="B81" s="14" t="s">
        <v>73</v>
      </c>
      <c r="C81" s="14" t="s">
        <v>67</v>
      </c>
    </row>
    <row r="82" spans="1:3" x14ac:dyDescent="0.25">
      <c r="A82" s="13">
        <v>15</v>
      </c>
      <c r="B82" s="14" t="s">
        <v>18</v>
      </c>
      <c r="C82" s="14" t="s">
        <v>14</v>
      </c>
    </row>
    <row r="83" spans="1:3" x14ac:dyDescent="0.25">
      <c r="A83" s="13">
        <v>45</v>
      </c>
      <c r="B83" s="14" t="s">
        <v>48</v>
      </c>
      <c r="C83" s="14" t="s">
        <v>44</v>
      </c>
    </row>
    <row r="84" spans="1:3" x14ac:dyDescent="0.25">
      <c r="A84" s="13">
        <v>46</v>
      </c>
      <c r="B84" s="14" t="s">
        <v>49</v>
      </c>
      <c r="C84" s="14" t="s">
        <v>44</v>
      </c>
    </row>
    <row r="85" spans="1:3" x14ac:dyDescent="0.25">
      <c r="A85" s="13">
        <v>47</v>
      </c>
      <c r="B85" s="14" t="s">
        <v>50</v>
      </c>
      <c r="C85" s="14" t="s">
        <v>44</v>
      </c>
    </row>
    <row r="86" spans="1:3" x14ac:dyDescent="0.25">
      <c r="A86" s="13">
        <v>16</v>
      </c>
      <c r="B86" s="14" t="s">
        <v>19</v>
      </c>
      <c r="C86" s="14" t="s">
        <v>14</v>
      </c>
    </row>
    <row r="87" spans="1:3" x14ac:dyDescent="0.25">
      <c r="A87" s="13">
        <v>17</v>
      </c>
      <c r="B87" s="14" t="s">
        <v>20</v>
      </c>
      <c r="C87" s="14" t="s">
        <v>14</v>
      </c>
    </row>
    <row r="88" spans="1:3" x14ac:dyDescent="0.25">
      <c r="A88" s="13">
        <v>48</v>
      </c>
      <c r="B88" s="14" t="s">
        <v>51</v>
      </c>
      <c r="C88" s="14" t="s">
        <v>44</v>
      </c>
    </row>
    <row r="89" spans="1:3" x14ac:dyDescent="0.25">
      <c r="A89" s="13">
        <v>55</v>
      </c>
      <c r="B89" s="14" t="s">
        <v>59</v>
      </c>
      <c r="C89" s="14" t="s">
        <v>55</v>
      </c>
    </row>
    <row r="90" spans="1:3" x14ac:dyDescent="0.25">
      <c r="A90" s="13">
        <v>80</v>
      </c>
      <c r="B90" s="14" t="s">
        <v>86</v>
      </c>
      <c r="C90" s="14" t="s">
        <v>82</v>
      </c>
    </row>
    <row r="91" spans="1:3" x14ac:dyDescent="0.25">
      <c r="A91" s="13">
        <v>18</v>
      </c>
      <c r="B91" s="14" t="s">
        <v>21</v>
      </c>
      <c r="C91" s="14" t="s">
        <v>14</v>
      </c>
    </row>
    <row r="92" spans="1:3" x14ac:dyDescent="0.25">
      <c r="A92" s="13">
        <v>81</v>
      </c>
      <c r="B92" s="14" t="s">
        <v>87</v>
      </c>
      <c r="C92" s="14" t="s">
        <v>82</v>
      </c>
    </row>
    <row r="93" spans="1:3" x14ac:dyDescent="0.25">
      <c r="A93" s="13">
        <v>82</v>
      </c>
      <c r="B93" s="14" t="s">
        <v>88</v>
      </c>
      <c r="C93" s="14" t="s">
        <v>82</v>
      </c>
    </row>
    <row r="94" spans="1:3" x14ac:dyDescent="0.25">
      <c r="A94" s="13">
        <v>83</v>
      </c>
      <c r="B94" s="14" t="s">
        <v>89</v>
      </c>
      <c r="C94" s="14" t="s">
        <v>82</v>
      </c>
    </row>
    <row r="95" spans="1:3" x14ac:dyDescent="0.25">
      <c r="A95" s="13">
        <v>56</v>
      </c>
      <c r="B95" s="14" t="s">
        <v>60</v>
      </c>
      <c r="C95" s="14" t="s">
        <v>55</v>
      </c>
    </row>
    <row r="96" spans="1:3" x14ac:dyDescent="0.25">
      <c r="A96" s="13">
        <v>26</v>
      </c>
      <c r="B96" s="14" t="s">
        <v>28</v>
      </c>
      <c r="C96" s="14" t="s">
        <v>25</v>
      </c>
    </row>
    <row r="97" spans="1:3" x14ac:dyDescent="0.25">
      <c r="A97" s="13">
        <v>27</v>
      </c>
      <c r="B97" s="14" t="s">
        <v>29</v>
      </c>
      <c r="C97" s="14" t="s">
        <v>25</v>
      </c>
    </row>
    <row r="98" spans="1:3" x14ac:dyDescent="0.25">
      <c r="A98" s="13">
        <v>35</v>
      </c>
      <c r="B98" s="14" t="s">
        <v>38</v>
      </c>
      <c r="C98" s="14" t="s">
        <v>34</v>
      </c>
    </row>
    <row r="99" spans="1:3" x14ac:dyDescent="0.25">
      <c r="A99" s="13">
        <v>36</v>
      </c>
      <c r="B99" s="14" t="s">
        <v>117</v>
      </c>
      <c r="C99" s="14" t="s">
        <v>34</v>
      </c>
    </row>
    <row r="100" spans="1:3" x14ac:dyDescent="0.25">
      <c r="A100" s="13">
        <v>37</v>
      </c>
      <c r="B100" s="14" t="s">
        <v>39</v>
      </c>
      <c r="C100" s="14" t="s">
        <v>34</v>
      </c>
    </row>
    <row r="101" spans="1:3" x14ac:dyDescent="0.25">
      <c r="A101" s="13">
        <v>1</v>
      </c>
      <c r="B101" s="14" t="s">
        <v>2</v>
      </c>
      <c r="C101" s="14" t="s">
        <v>3</v>
      </c>
    </row>
    <row r="102" spans="1:3" x14ac:dyDescent="0.25">
      <c r="A102" s="13">
        <v>2</v>
      </c>
      <c r="B102" s="14" t="s">
        <v>4</v>
      </c>
      <c r="C102" s="14" t="s">
        <v>3</v>
      </c>
    </row>
    <row r="103" spans="1:3" x14ac:dyDescent="0.25">
      <c r="A103" s="13">
        <v>3</v>
      </c>
      <c r="B103" s="14" t="s">
        <v>5</v>
      </c>
      <c r="C103" s="14" t="s">
        <v>3</v>
      </c>
    </row>
    <row r="104" spans="1:3" x14ac:dyDescent="0.25">
      <c r="A104" s="13">
        <v>4</v>
      </c>
      <c r="B104" s="14" t="s">
        <v>6</v>
      </c>
      <c r="C104" s="14" t="s">
        <v>3</v>
      </c>
    </row>
    <row r="105" spans="1:3" x14ac:dyDescent="0.25">
      <c r="A105" s="13">
        <v>5</v>
      </c>
      <c r="B105" s="14" t="s">
        <v>7</v>
      </c>
      <c r="C105" s="14" t="s">
        <v>3</v>
      </c>
    </row>
    <row r="106" spans="1:3" x14ac:dyDescent="0.25">
      <c r="A106" s="13">
        <v>6</v>
      </c>
      <c r="B106" s="14" t="s">
        <v>8</v>
      </c>
      <c r="C106" s="14" t="s">
        <v>3</v>
      </c>
    </row>
    <row r="107" spans="1:3" x14ac:dyDescent="0.25">
      <c r="A107" s="13">
        <v>7</v>
      </c>
      <c r="B107" s="14" t="s">
        <v>9</v>
      </c>
      <c r="C107" s="14" t="s">
        <v>3</v>
      </c>
    </row>
    <row r="108" spans="1:3" x14ac:dyDescent="0.25">
      <c r="A108" s="13">
        <v>8</v>
      </c>
      <c r="B108" s="14" t="s">
        <v>10</v>
      </c>
      <c r="C108" s="14" t="s">
        <v>3</v>
      </c>
    </row>
    <row r="109" spans="1:3" x14ac:dyDescent="0.25">
      <c r="A109" s="13">
        <v>9</v>
      </c>
      <c r="B109" s="14" t="s">
        <v>11</v>
      </c>
      <c r="C109" s="14" t="s">
        <v>3</v>
      </c>
    </row>
    <row r="110" spans="1:3" x14ac:dyDescent="0.25">
      <c r="A110" s="13">
        <v>10</v>
      </c>
      <c r="B110" s="14" t="s">
        <v>12</v>
      </c>
      <c r="C110" s="14" t="s">
        <v>3</v>
      </c>
    </row>
    <row r="111" spans="1:3" x14ac:dyDescent="0.25">
      <c r="A111" s="13">
        <v>19</v>
      </c>
      <c r="B111" s="14" t="s">
        <v>115</v>
      </c>
      <c r="C111" s="14" t="s">
        <v>14</v>
      </c>
    </row>
    <row r="112" spans="1:3" x14ac:dyDescent="0.25">
      <c r="A112" s="13">
        <v>20</v>
      </c>
      <c r="B112" s="14" t="s">
        <v>116</v>
      </c>
      <c r="C112" s="14" t="s">
        <v>14</v>
      </c>
    </row>
    <row r="113" spans="1:3" x14ac:dyDescent="0.25">
      <c r="A113" s="13">
        <v>28</v>
      </c>
      <c r="B113" s="14" t="s">
        <v>30</v>
      </c>
      <c r="C113" s="14" t="s">
        <v>25</v>
      </c>
    </row>
    <row r="114" spans="1:3" x14ac:dyDescent="0.25">
      <c r="A114" s="13">
        <v>69</v>
      </c>
      <c r="B114" s="14" t="s">
        <v>74</v>
      </c>
      <c r="C114" s="14" t="s">
        <v>67</v>
      </c>
    </row>
    <row r="115" spans="1:3" x14ac:dyDescent="0.25">
      <c r="A115" s="13">
        <v>84</v>
      </c>
      <c r="B115" s="14" t="s">
        <v>90</v>
      </c>
      <c r="C115" s="14" t="s">
        <v>82</v>
      </c>
    </row>
    <row r="116" spans="1:3" x14ac:dyDescent="0.25">
      <c r="A116" s="13">
        <v>21</v>
      </c>
      <c r="B116" s="14" t="s">
        <v>22</v>
      </c>
      <c r="C116" s="14" t="s">
        <v>14</v>
      </c>
    </row>
    <row r="117" spans="1:3" x14ac:dyDescent="0.25">
      <c r="A117" s="13">
        <v>22</v>
      </c>
      <c r="B117" s="14" t="s">
        <v>23</v>
      </c>
      <c r="C117" s="14" t="s">
        <v>14</v>
      </c>
    </row>
    <row r="118" spans="1:3" x14ac:dyDescent="0.25">
      <c r="A118" s="13">
        <v>38</v>
      </c>
      <c r="B118" s="14" t="s">
        <v>40</v>
      </c>
      <c r="C118" s="14" t="s">
        <v>34</v>
      </c>
    </row>
    <row r="119" spans="1:3" x14ac:dyDescent="0.25">
      <c r="A119" s="13">
        <v>57</v>
      </c>
      <c r="B119" s="14" t="s">
        <v>61</v>
      </c>
      <c r="C119" s="14" t="s">
        <v>55</v>
      </c>
    </row>
    <row r="120" spans="1:3" x14ac:dyDescent="0.25">
      <c r="A120" s="13">
        <v>58</v>
      </c>
      <c r="B120" s="14" t="s">
        <v>62</v>
      </c>
      <c r="C120" s="14" t="s">
        <v>55</v>
      </c>
    </row>
    <row r="121" spans="1:3" x14ac:dyDescent="0.25">
      <c r="A121" s="13">
        <v>39</v>
      </c>
      <c r="B121" s="14" t="s">
        <v>41</v>
      </c>
      <c r="C121" s="14" t="s">
        <v>34</v>
      </c>
    </row>
    <row r="122" spans="1:3" x14ac:dyDescent="0.25">
      <c r="A122" s="13">
        <v>29</v>
      </c>
      <c r="B122" s="14" t="s">
        <v>31</v>
      </c>
      <c r="C122" s="14" t="s">
        <v>25</v>
      </c>
    </row>
    <row r="123" spans="1:3" x14ac:dyDescent="0.25">
      <c r="A123" s="13">
        <v>59</v>
      </c>
      <c r="B123" s="14" t="s">
        <v>63</v>
      </c>
      <c r="C123" s="14" t="s">
        <v>55</v>
      </c>
    </row>
    <row r="124" spans="1:3" x14ac:dyDescent="0.25">
      <c r="A124" s="13">
        <v>85</v>
      </c>
      <c r="B124" s="14" t="s">
        <v>91</v>
      </c>
      <c r="C124" s="14" t="s">
        <v>82</v>
      </c>
    </row>
    <row r="125" spans="1:3" x14ac:dyDescent="0.25">
      <c r="A125" s="13">
        <v>30</v>
      </c>
      <c r="B125" s="14" t="s">
        <v>32</v>
      </c>
      <c r="C125" s="14" t="s">
        <v>25</v>
      </c>
    </row>
    <row r="126" spans="1:3" x14ac:dyDescent="0.25">
      <c r="A126" s="13">
        <v>40</v>
      </c>
      <c r="B126" s="14" t="s">
        <v>42</v>
      </c>
      <c r="C126" s="14" t="s">
        <v>34</v>
      </c>
    </row>
    <row r="127" spans="1:3" x14ac:dyDescent="0.25">
      <c r="A127" s="13">
        <v>49</v>
      </c>
      <c r="B127" s="14" t="s">
        <v>52</v>
      </c>
      <c r="C127" s="14" t="s">
        <v>44</v>
      </c>
    </row>
    <row r="128" spans="1:3" x14ac:dyDescent="0.25">
      <c r="A128" s="13">
        <v>60</v>
      </c>
      <c r="B128" s="14" t="s">
        <v>64</v>
      </c>
      <c r="C128" s="14" t="s">
        <v>55</v>
      </c>
    </row>
    <row r="129" spans="1:3" x14ac:dyDescent="0.25">
      <c r="A129" s="13">
        <v>70</v>
      </c>
      <c r="B129" s="14" t="s">
        <v>75</v>
      </c>
      <c r="C129" s="14" t="s">
        <v>67</v>
      </c>
    </row>
    <row r="130" spans="1:3" x14ac:dyDescent="0.25">
      <c r="A130" s="13">
        <v>71</v>
      </c>
      <c r="B130" s="14" t="s">
        <v>76</v>
      </c>
      <c r="C130" s="14" t="s">
        <v>67</v>
      </c>
    </row>
    <row r="131" spans="1:3" x14ac:dyDescent="0.25">
      <c r="A131" s="13">
        <v>50</v>
      </c>
      <c r="B131" s="14" t="s">
        <v>53</v>
      </c>
      <c r="C131" s="14" t="s">
        <v>44</v>
      </c>
    </row>
    <row r="132" spans="1:3" x14ac:dyDescent="0.25">
      <c r="A132" s="13">
        <v>61</v>
      </c>
      <c r="B132" s="14" t="s">
        <v>65</v>
      </c>
      <c r="C132" s="14" t="s">
        <v>55</v>
      </c>
    </row>
    <row r="133" spans="1:3" x14ac:dyDescent="0.25">
      <c r="A133" s="13">
        <v>86</v>
      </c>
      <c r="B133" s="14" t="s">
        <v>92</v>
      </c>
      <c r="C133" s="14" t="s">
        <v>82</v>
      </c>
    </row>
    <row r="134" spans="1:3" x14ac:dyDescent="0.25">
      <c r="A134" s="13">
        <v>72</v>
      </c>
      <c r="B134" s="14" t="s">
        <v>77</v>
      </c>
      <c r="C134" s="14" t="s">
        <v>67</v>
      </c>
    </row>
    <row r="135" spans="1:3" x14ac:dyDescent="0.25">
      <c r="A135" s="13">
        <v>73</v>
      </c>
      <c r="B135" s="14" t="s">
        <v>78</v>
      </c>
      <c r="C135" s="14" t="s">
        <v>67</v>
      </c>
    </row>
    <row r="136" spans="1:3" x14ac:dyDescent="0.25">
      <c r="A136" s="13">
        <v>74</v>
      </c>
      <c r="B136" s="14" t="s">
        <v>79</v>
      </c>
      <c r="C136" s="14" t="s">
        <v>67</v>
      </c>
    </row>
    <row r="137" spans="1:3" ht="16.5" thickBot="1" x14ac:dyDescent="0.3">
      <c r="A137" s="18">
        <v>75</v>
      </c>
      <c r="B137" s="19" t="s">
        <v>80</v>
      </c>
      <c r="C137" s="19" t="s">
        <v>67</v>
      </c>
    </row>
    <row r="138" spans="1:3" ht="16.5" thickTop="1" x14ac:dyDescent="0.25"/>
  </sheetData>
  <sortState ref="A49:C134">
    <sortCondition ref="B49:B134"/>
  </sortState>
  <mergeCells count="11">
    <mergeCell ref="M4:O4"/>
    <mergeCell ref="B5:D5"/>
    <mergeCell ref="E5:H5"/>
    <mergeCell ref="M16:O16"/>
    <mergeCell ref="A2:B2"/>
    <mergeCell ref="A3:B3"/>
    <mergeCell ref="A50:C50"/>
    <mergeCell ref="B20:D20"/>
    <mergeCell ref="E20:H20"/>
    <mergeCell ref="B35:D35"/>
    <mergeCell ref="E35:H3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5" tint="0.39997558519241921"/>
  </sheetPr>
  <dimension ref="A1:L95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5" hidden="1" customWidth="1"/>
    <col min="3" max="3" width="13.375" customWidth="1"/>
    <col min="4" max="4" width="18.25" bestFit="1" customWidth="1"/>
    <col min="5" max="5" width="15" bestFit="1" customWidth="1"/>
    <col min="6" max="6" width="12.625" style="95" customWidth="1"/>
    <col min="7" max="8" width="12.625" style="42" customWidth="1"/>
    <col min="9" max="12" width="12.625" customWidth="1"/>
  </cols>
  <sheetData>
    <row r="1" spans="1:12" x14ac:dyDescent="0.25">
      <c r="A1" s="1" t="s">
        <v>284</v>
      </c>
      <c r="B1" s="3"/>
      <c r="C1" s="1"/>
    </row>
    <row r="2" spans="1:12" x14ac:dyDescent="0.25">
      <c r="A2" s="1" t="s">
        <v>127</v>
      </c>
      <c r="B2" s="3"/>
      <c r="C2" s="1"/>
    </row>
    <row r="3" spans="1:12" ht="16.5" thickBot="1" x14ac:dyDescent="0.3"/>
    <row r="4" spans="1:12" ht="16.5" customHeight="1" thickTop="1" x14ac:dyDescent="0.25">
      <c r="A4" s="83"/>
      <c r="B4" s="91"/>
      <c r="C4" s="83"/>
      <c r="D4" s="83"/>
      <c r="E4" s="83"/>
      <c r="F4" s="506" t="s">
        <v>1</v>
      </c>
      <c r="G4" s="507"/>
      <c r="H4" s="508"/>
      <c r="I4" s="499" t="s">
        <v>109</v>
      </c>
      <c r="J4" s="499"/>
      <c r="K4" s="499"/>
      <c r="L4" s="499"/>
    </row>
    <row r="5" spans="1:12" ht="32.25" thickBot="1" x14ac:dyDescent="0.3">
      <c r="A5" s="5"/>
      <c r="B5" s="5" t="s">
        <v>137</v>
      </c>
      <c r="C5" s="5" t="s">
        <v>136</v>
      </c>
      <c r="D5" s="5" t="s">
        <v>94</v>
      </c>
      <c r="E5" s="5" t="s">
        <v>95</v>
      </c>
      <c r="F5" s="96" t="s">
        <v>96</v>
      </c>
      <c r="G5" s="5" t="s">
        <v>97</v>
      </c>
      <c r="H5" s="25" t="s">
        <v>98</v>
      </c>
      <c r="I5" s="6" t="s">
        <v>122</v>
      </c>
      <c r="J5" s="6" t="s">
        <v>123</v>
      </c>
      <c r="K5" s="6" t="s">
        <v>124</v>
      </c>
      <c r="L5" s="6" t="s">
        <v>177</v>
      </c>
    </row>
    <row r="6" spans="1:12" ht="16.5" thickTop="1" x14ac:dyDescent="0.25">
      <c r="A6" s="8">
        <v>1</v>
      </c>
      <c r="B6" s="92" t="str">
        <f>CONCATENATE(C6,D6)</f>
        <v>2008Praha 1</v>
      </c>
      <c r="C6" s="8">
        <v>2008</v>
      </c>
      <c r="D6" s="9" t="s">
        <v>2</v>
      </c>
      <c r="E6" s="9" t="s">
        <v>3</v>
      </c>
      <c r="F6" s="489"/>
      <c r="G6" s="8"/>
      <c r="H6" s="86"/>
      <c r="I6" s="8">
        <v>242</v>
      </c>
      <c r="J6" s="8">
        <v>210</v>
      </c>
      <c r="K6" s="8">
        <v>97</v>
      </c>
      <c r="L6" s="10">
        <f>K6/J6*365</f>
        <v>168.5952380952381</v>
      </c>
    </row>
    <row r="7" spans="1:12" x14ac:dyDescent="0.25">
      <c r="A7" s="13">
        <v>2</v>
      </c>
      <c r="B7" s="93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28"/>
      <c r="G7" s="13"/>
      <c r="H7" s="88"/>
      <c r="I7" s="13">
        <v>469</v>
      </c>
      <c r="J7" s="13">
        <v>516</v>
      </c>
      <c r="K7" s="13">
        <v>61</v>
      </c>
      <c r="L7" s="15">
        <f t="shared" ref="L7:L70" si="1">K7/J7*365</f>
        <v>43.149224806201552</v>
      </c>
    </row>
    <row r="8" spans="1:12" x14ac:dyDescent="0.25">
      <c r="A8" s="13">
        <v>3</v>
      </c>
      <c r="B8" s="93" t="str">
        <f t="shared" si="0"/>
        <v>2008Praha 3</v>
      </c>
      <c r="C8" s="13">
        <v>2008</v>
      </c>
      <c r="D8" s="14" t="s">
        <v>5</v>
      </c>
      <c r="E8" s="14" t="s">
        <v>3</v>
      </c>
      <c r="F8" s="28"/>
      <c r="G8" s="13"/>
      <c r="H8" s="88"/>
      <c r="I8" s="13">
        <v>906</v>
      </c>
      <c r="J8" s="13">
        <v>827</v>
      </c>
      <c r="K8" s="13">
        <v>256</v>
      </c>
      <c r="L8" s="15">
        <f t="shared" si="1"/>
        <v>112.98669891172914</v>
      </c>
    </row>
    <row r="9" spans="1:12" x14ac:dyDescent="0.25">
      <c r="A9" s="13">
        <v>4</v>
      </c>
      <c r="B9" s="93" t="str">
        <f t="shared" si="0"/>
        <v>2008Praha 4</v>
      </c>
      <c r="C9" s="13">
        <v>2008</v>
      </c>
      <c r="D9" s="14" t="s">
        <v>6</v>
      </c>
      <c r="E9" s="14" t="s">
        <v>3</v>
      </c>
      <c r="F9" s="28"/>
      <c r="G9" s="13"/>
      <c r="H9" s="88"/>
      <c r="I9" s="13">
        <v>2655</v>
      </c>
      <c r="J9" s="13">
        <v>2557</v>
      </c>
      <c r="K9" s="13">
        <v>576</v>
      </c>
      <c r="L9" s="15">
        <f t="shared" si="1"/>
        <v>82.221353148220572</v>
      </c>
    </row>
    <row r="10" spans="1:12" x14ac:dyDescent="0.25">
      <c r="A10" s="13">
        <v>5</v>
      </c>
      <c r="B10" s="93" t="str">
        <f t="shared" si="0"/>
        <v>2008Praha 5</v>
      </c>
      <c r="C10" s="13">
        <v>2008</v>
      </c>
      <c r="D10" s="14" t="s">
        <v>7</v>
      </c>
      <c r="E10" s="14" t="s">
        <v>3</v>
      </c>
      <c r="F10" s="28"/>
      <c r="G10" s="13"/>
      <c r="H10" s="88"/>
      <c r="I10" s="13">
        <v>1850</v>
      </c>
      <c r="J10" s="13">
        <v>1827</v>
      </c>
      <c r="K10" s="13">
        <v>374</v>
      </c>
      <c r="L10" s="15">
        <f t="shared" si="1"/>
        <v>74.718117131910233</v>
      </c>
    </row>
    <row r="11" spans="1:12" x14ac:dyDescent="0.25">
      <c r="A11" s="13">
        <v>6</v>
      </c>
      <c r="B11" s="93" t="str">
        <f t="shared" si="0"/>
        <v>2008Praha 6</v>
      </c>
      <c r="C11" s="13">
        <v>2008</v>
      </c>
      <c r="D11" s="14" t="s">
        <v>8</v>
      </c>
      <c r="E11" s="14" t="s">
        <v>3</v>
      </c>
      <c r="F11" s="28"/>
      <c r="G11" s="13"/>
      <c r="H11" s="88"/>
      <c r="I11" s="13">
        <v>1111</v>
      </c>
      <c r="J11" s="13">
        <v>1014</v>
      </c>
      <c r="K11" s="13">
        <v>309</v>
      </c>
      <c r="L11" s="15">
        <f t="shared" si="1"/>
        <v>111.22781065088758</v>
      </c>
    </row>
    <row r="12" spans="1:12" x14ac:dyDescent="0.25">
      <c r="A12" s="13">
        <v>7</v>
      </c>
      <c r="B12" s="93" t="str">
        <f t="shared" si="0"/>
        <v>2008Praha 7</v>
      </c>
      <c r="C12" s="13">
        <v>2008</v>
      </c>
      <c r="D12" s="14" t="s">
        <v>9</v>
      </c>
      <c r="E12" s="14" t="s">
        <v>3</v>
      </c>
      <c r="F12" s="28"/>
      <c r="G12" s="13"/>
      <c r="H12" s="88"/>
      <c r="I12" s="13">
        <v>377</v>
      </c>
      <c r="J12" s="13">
        <v>351</v>
      </c>
      <c r="K12" s="13">
        <v>92</v>
      </c>
      <c r="L12" s="15">
        <f t="shared" si="1"/>
        <v>95.669515669515661</v>
      </c>
    </row>
    <row r="13" spans="1:12" x14ac:dyDescent="0.25">
      <c r="A13" s="13">
        <v>8</v>
      </c>
      <c r="B13" s="93" t="str">
        <f t="shared" si="0"/>
        <v>2008Praha 8</v>
      </c>
      <c r="C13" s="13">
        <v>2008</v>
      </c>
      <c r="D13" s="14" t="s">
        <v>10</v>
      </c>
      <c r="E13" s="14" t="s">
        <v>3</v>
      </c>
      <c r="F13" s="28"/>
      <c r="G13" s="13"/>
      <c r="H13" s="88"/>
      <c r="I13" s="13">
        <v>1082</v>
      </c>
      <c r="J13" s="13">
        <v>1112</v>
      </c>
      <c r="K13" s="13">
        <v>246</v>
      </c>
      <c r="L13" s="15">
        <f t="shared" si="1"/>
        <v>80.746402877697847</v>
      </c>
    </row>
    <row r="14" spans="1:12" x14ac:dyDescent="0.25">
      <c r="A14" s="13">
        <v>9</v>
      </c>
      <c r="B14" s="93" t="str">
        <f t="shared" si="0"/>
        <v>2008Praha 9</v>
      </c>
      <c r="C14" s="13">
        <v>2008</v>
      </c>
      <c r="D14" s="14" t="s">
        <v>11</v>
      </c>
      <c r="E14" s="14" t="s">
        <v>3</v>
      </c>
      <c r="F14" s="28"/>
      <c r="G14" s="13"/>
      <c r="H14" s="88"/>
      <c r="I14" s="13">
        <v>1640</v>
      </c>
      <c r="J14" s="13">
        <v>1590</v>
      </c>
      <c r="K14" s="13">
        <v>318</v>
      </c>
      <c r="L14" s="15">
        <f t="shared" si="1"/>
        <v>73</v>
      </c>
    </row>
    <row r="15" spans="1:12" x14ac:dyDescent="0.25">
      <c r="A15" s="13">
        <v>10</v>
      </c>
      <c r="B15" s="93" t="str">
        <f t="shared" si="0"/>
        <v>2008Praha 10</v>
      </c>
      <c r="C15" s="13">
        <v>2008</v>
      </c>
      <c r="D15" s="14" t="s">
        <v>12</v>
      </c>
      <c r="E15" s="14" t="s">
        <v>3</v>
      </c>
      <c r="F15" s="28"/>
      <c r="G15" s="13"/>
      <c r="H15" s="88"/>
      <c r="I15" s="13">
        <v>1619</v>
      </c>
      <c r="J15" s="13">
        <v>1591</v>
      </c>
      <c r="K15" s="13">
        <v>329</v>
      </c>
      <c r="L15" s="15">
        <f t="shared" si="1"/>
        <v>75.47768698931489</v>
      </c>
    </row>
    <row r="16" spans="1:12" x14ac:dyDescent="0.25">
      <c r="A16" s="13">
        <v>11</v>
      </c>
      <c r="B16" s="93" t="str">
        <f t="shared" si="0"/>
        <v>2008Beroun</v>
      </c>
      <c r="C16" s="13">
        <v>2008</v>
      </c>
      <c r="D16" s="14" t="s">
        <v>13</v>
      </c>
      <c r="E16" s="14" t="s">
        <v>14</v>
      </c>
      <c r="F16" s="28"/>
      <c r="G16" s="13"/>
      <c r="H16" s="88"/>
      <c r="I16" s="13">
        <v>1082</v>
      </c>
      <c r="J16" s="13">
        <v>1078</v>
      </c>
      <c r="K16" s="13">
        <v>201</v>
      </c>
      <c r="L16" s="15">
        <f t="shared" si="1"/>
        <v>68.056586270871989</v>
      </c>
    </row>
    <row r="17" spans="1:12" x14ac:dyDescent="0.25">
      <c r="A17" s="13">
        <v>12</v>
      </c>
      <c r="B17" s="93" t="str">
        <f t="shared" si="0"/>
        <v>2008Benešov</v>
      </c>
      <c r="C17" s="13">
        <v>2008</v>
      </c>
      <c r="D17" s="14" t="s">
        <v>15</v>
      </c>
      <c r="E17" s="14" t="s">
        <v>14</v>
      </c>
      <c r="F17" s="28"/>
      <c r="G17" s="13"/>
      <c r="H17" s="88"/>
      <c r="I17" s="13">
        <v>806</v>
      </c>
      <c r="J17" s="13">
        <v>870</v>
      </c>
      <c r="K17" s="13">
        <v>226</v>
      </c>
      <c r="L17" s="15">
        <f t="shared" si="1"/>
        <v>94.81609195402298</v>
      </c>
    </row>
    <row r="18" spans="1:12" x14ac:dyDescent="0.25">
      <c r="A18" s="13">
        <v>13</v>
      </c>
      <c r="B18" s="93" t="str">
        <f t="shared" si="0"/>
        <v>2008Kladno</v>
      </c>
      <c r="C18" s="13">
        <v>2008</v>
      </c>
      <c r="D18" s="14" t="s">
        <v>16</v>
      </c>
      <c r="E18" s="14" t="s">
        <v>14</v>
      </c>
      <c r="F18" s="28"/>
      <c r="G18" s="13"/>
      <c r="H18" s="88"/>
      <c r="I18" s="13">
        <v>1824</v>
      </c>
      <c r="J18" s="13">
        <v>1804</v>
      </c>
      <c r="K18" s="13">
        <v>412</v>
      </c>
      <c r="L18" s="15">
        <f t="shared" si="1"/>
        <v>83.35920177383592</v>
      </c>
    </row>
    <row r="19" spans="1:12" x14ac:dyDescent="0.25">
      <c r="A19" s="13">
        <v>14</v>
      </c>
      <c r="B19" s="93" t="str">
        <f t="shared" si="0"/>
        <v>2008Kolín</v>
      </c>
      <c r="C19" s="13">
        <v>2008</v>
      </c>
      <c r="D19" s="14" t="s">
        <v>17</v>
      </c>
      <c r="E19" s="14" t="s">
        <v>14</v>
      </c>
      <c r="F19" s="28"/>
      <c r="G19" s="13"/>
      <c r="H19" s="88"/>
      <c r="I19" s="13">
        <v>1429</v>
      </c>
      <c r="J19" s="13">
        <v>1358</v>
      </c>
      <c r="K19" s="13">
        <v>291</v>
      </c>
      <c r="L19" s="15">
        <f t="shared" si="1"/>
        <v>78.214285714285708</v>
      </c>
    </row>
    <row r="20" spans="1:12" x14ac:dyDescent="0.25">
      <c r="A20" s="13">
        <v>15</v>
      </c>
      <c r="B20" s="93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28"/>
      <c r="G20" s="13"/>
      <c r="H20" s="88"/>
      <c r="I20" s="13">
        <v>804</v>
      </c>
      <c r="J20" s="13">
        <v>786</v>
      </c>
      <c r="K20" s="13">
        <v>167</v>
      </c>
      <c r="L20" s="15">
        <f t="shared" si="1"/>
        <v>77.550890585241731</v>
      </c>
    </row>
    <row r="21" spans="1:12" x14ac:dyDescent="0.25">
      <c r="A21" s="13">
        <v>16</v>
      </c>
      <c r="B21" s="93" t="str">
        <f t="shared" si="0"/>
        <v>2008Mělník</v>
      </c>
      <c r="C21" s="13">
        <v>2008</v>
      </c>
      <c r="D21" s="14" t="s">
        <v>19</v>
      </c>
      <c r="E21" s="14" t="s">
        <v>14</v>
      </c>
      <c r="F21" s="28"/>
      <c r="G21" s="13"/>
      <c r="H21" s="88"/>
      <c r="I21" s="13">
        <v>1160</v>
      </c>
      <c r="J21" s="13">
        <v>1180</v>
      </c>
      <c r="K21" s="13">
        <v>232</v>
      </c>
      <c r="L21" s="15">
        <f t="shared" si="1"/>
        <v>71.762711864406782</v>
      </c>
    </row>
    <row r="22" spans="1:12" x14ac:dyDescent="0.25">
      <c r="A22" s="13">
        <v>17</v>
      </c>
      <c r="B22" s="93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28"/>
      <c r="G22" s="13"/>
      <c r="H22" s="88"/>
      <c r="I22" s="13">
        <v>1438</v>
      </c>
      <c r="J22" s="13">
        <v>1373</v>
      </c>
      <c r="K22" s="13">
        <v>236</v>
      </c>
      <c r="L22" s="15">
        <f t="shared" si="1"/>
        <v>62.738528769118723</v>
      </c>
    </row>
    <row r="23" spans="1:12" x14ac:dyDescent="0.25">
      <c r="A23" s="13">
        <v>18</v>
      </c>
      <c r="B23" s="93" t="str">
        <f t="shared" si="0"/>
        <v>2008Nymburk</v>
      </c>
      <c r="C23" s="13">
        <v>2008</v>
      </c>
      <c r="D23" s="14" t="s">
        <v>21</v>
      </c>
      <c r="E23" s="14" t="s">
        <v>14</v>
      </c>
      <c r="F23" s="28"/>
      <c r="G23" s="13"/>
      <c r="H23" s="88"/>
      <c r="I23" s="13">
        <v>1097</v>
      </c>
      <c r="J23" s="13">
        <v>1096</v>
      </c>
      <c r="K23" s="13">
        <v>188</v>
      </c>
      <c r="L23" s="15">
        <f t="shared" si="1"/>
        <v>62.609489051094897</v>
      </c>
    </row>
    <row r="24" spans="1:12" x14ac:dyDescent="0.25">
      <c r="A24" s="13">
        <v>19</v>
      </c>
      <c r="B24" s="93" t="str">
        <f t="shared" si="0"/>
        <v>2008Praha-Východ</v>
      </c>
      <c r="C24" s="13">
        <v>2008</v>
      </c>
      <c r="D24" s="14" t="s">
        <v>133</v>
      </c>
      <c r="E24" s="14" t="s">
        <v>14</v>
      </c>
      <c r="F24" s="28"/>
      <c r="G24" s="13"/>
      <c r="H24" s="88"/>
      <c r="I24" s="13">
        <v>1450</v>
      </c>
      <c r="J24" s="13">
        <v>1417</v>
      </c>
      <c r="K24" s="13">
        <v>243</v>
      </c>
      <c r="L24" s="15">
        <f t="shared" si="1"/>
        <v>62.593507410021175</v>
      </c>
    </row>
    <row r="25" spans="1:12" x14ac:dyDescent="0.25">
      <c r="A25" s="13">
        <v>20</v>
      </c>
      <c r="B25" s="93" t="str">
        <f t="shared" si="0"/>
        <v>2008Praha-Západ</v>
      </c>
      <c r="C25" s="13">
        <v>2008</v>
      </c>
      <c r="D25" s="14" t="s">
        <v>134</v>
      </c>
      <c r="E25" s="14" t="s">
        <v>14</v>
      </c>
      <c r="F25" s="28"/>
      <c r="G25" s="13"/>
      <c r="H25" s="88"/>
      <c r="I25" s="13">
        <v>1406</v>
      </c>
      <c r="J25" s="13">
        <v>1253</v>
      </c>
      <c r="K25" s="13">
        <v>324</v>
      </c>
      <c r="L25" s="15">
        <f t="shared" si="1"/>
        <v>94.381484437350366</v>
      </c>
    </row>
    <row r="26" spans="1:12" x14ac:dyDescent="0.25">
      <c r="A26" s="13">
        <v>21</v>
      </c>
      <c r="B26" s="93" t="str">
        <f t="shared" si="0"/>
        <v>2008Příbram</v>
      </c>
      <c r="C26" s="13">
        <v>2008</v>
      </c>
      <c r="D26" s="14" t="s">
        <v>22</v>
      </c>
      <c r="E26" s="14" t="s">
        <v>14</v>
      </c>
      <c r="F26" s="28"/>
      <c r="G26" s="13"/>
      <c r="H26" s="88"/>
      <c r="I26" s="13">
        <v>1014</v>
      </c>
      <c r="J26" s="13">
        <v>959</v>
      </c>
      <c r="K26" s="13">
        <v>188</v>
      </c>
      <c r="L26" s="15">
        <f t="shared" si="1"/>
        <v>71.553701772679872</v>
      </c>
    </row>
    <row r="27" spans="1:12" x14ac:dyDescent="0.25">
      <c r="A27" s="13">
        <v>22</v>
      </c>
      <c r="B27" s="93" t="str">
        <f t="shared" si="0"/>
        <v>2008Rakovník</v>
      </c>
      <c r="C27" s="13">
        <v>2008</v>
      </c>
      <c r="D27" s="14" t="s">
        <v>23</v>
      </c>
      <c r="E27" s="14" t="s">
        <v>14</v>
      </c>
      <c r="F27" s="28"/>
      <c r="G27" s="13"/>
      <c r="H27" s="88"/>
      <c r="I27" s="13">
        <v>711</v>
      </c>
      <c r="J27" s="13">
        <v>688</v>
      </c>
      <c r="K27" s="13">
        <v>118</v>
      </c>
      <c r="L27" s="15">
        <f t="shared" si="1"/>
        <v>62.60174418604651</v>
      </c>
    </row>
    <row r="28" spans="1:12" x14ac:dyDescent="0.25">
      <c r="A28" s="13">
        <v>23</v>
      </c>
      <c r="B28" s="93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28"/>
      <c r="G28" s="13"/>
      <c r="H28" s="88"/>
      <c r="I28" s="13">
        <v>1996</v>
      </c>
      <c r="J28" s="13">
        <v>2037</v>
      </c>
      <c r="K28" s="13">
        <v>281</v>
      </c>
      <c r="L28" s="15">
        <f t="shared" si="1"/>
        <v>50.351006381934219</v>
      </c>
    </row>
    <row r="29" spans="1:12" x14ac:dyDescent="0.25">
      <c r="A29" s="13">
        <v>24</v>
      </c>
      <c r="B29" s="93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28"/>
      <c r="G29" s="13"/>
      <c r="H29" s="88"/>
      <c r="I29" s="13">
        <v>732</v>
      </c>
      <c r="J29" s="13">
        <v>743</v>
      </c>
      <c r="K29" s="13">
        <v>145</v>
      </c>
      <c r="L29" s="15">
        <f t="shared" si="1"/>
        <v>71.231493943472401</v>
      </c>
    </row>
    <row r="30" spans="1:12" x14ac:dyDescent="0.25">
      <c r="A30" s="13">
        <v>25</v>
      </c>
      <c r="B30" s="93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28"/>
      <c r="G30" s="13"/>
      <c r="H30" s="88"/>
      <c r="I30" s="13">
        <v>837</v>
      </c>
      <c r="J30" s="13">
        <v>835</v>
      </c>
      <c r="K30" s="13">
        <v>88</v>
      </c>
      <c r="L30" s="15">
        <f t="shared" si="1"/>
        <v>38.467065868263468</v>
      </c>
    </row>
    <row r="31" spans="1:12" x14ac:dyDescent="0.25">
      <c r="A31" s="13">
        <v>26</v>
      </c>
      <c r="B31" s="93" t="str">
        <f t="shared" si="0"/>
        <v>2008Pelhřimov</v>
      </c>
      <c r="C31" s="13">
        <v>2008</v>
      </c>
      <c r="D31" s="14" t="s">
        <v>28</v>
      </c>
      <c r="E31" s="14" t="s">
        <v>25</v>
      </c>
      <c r="F31" s="28"/>
      <c r="G31" s="13"/>
      <c r="H31" s="88"/>
      <c r="I31" s="13">
        <v>514</v>
      </c>
      <c r="J31" s="13">
        <v>527</v>
      </c>
      <c r="K31" s="13">
        <v>64</v>
      </c>
      <c r="L31" s="15">
        <f t="shared" si="1"/>
        <v>44.326375711574954</v>
      </c>
    </row>
    <row r="32" spans="1:12" x14ac:dyDescent="0.25">
      <c r="A32" s="13">
        <v>27</v>
      </c>
      <c r="B32" s="93" t="str">
        <f t="shared" si="0"/>
        <v>2008Písek</v>
      </c>
      <c r="C32" s="13">
        <v>2008</v>
      </c>
      <c r="D32" s="14" t="s">
        <v>29</v>
      </c>
      <c r="E32" s="14" t="s">
        <v>25</v>
      </c>
      <c r="F32" s="28"/>
      <c r="G32" s="13"/>
      <c r="H32" s="88"/>
      <c r="I32" s="13">
        <v>679</v>
      </c>
      <c r="J32" s="13">
        <v>690</v>
      </c>
      <c r="K32" s="13">
        <v>105</v>
      </c>
      <c r="L32" s="15">
        <f t="shared" si="1"/>
        <v>55.54347826086957</v>
      </c>
    </row>
    <row r="33" spans="1:12" x14ac:dyDescent="0.25">
      <c r="A33" s="13">
        <v>28</v>
      </c>
      <c r="B33" s="93" t="str">
        <f t="shared" si="0"/>
        <v>2008Prachatice</v>
      </c>
      <c r="C33" s="13">
        <v>2008</v>
      </c>
      <c r="D33" s="14" t="s">
        <v>30</v>
      </c>
      <c r="E33" s="14" t="s">
        <v>25</v>
      </c>
      <c r="F33" s="28"/>
      <c r="G33" s="13"/>
      <c r="H33" s="88"/>
      <c r="I33" s="13">
        <v>597</v>
      </c>
      <c r="J33" s="13">
        <v>586</v>
      </c>
      <c r="K33" s="13">
        <v>85</v>
      </c>
      <c r="L33" s="15">
        <f t="shared" si="1"/>
        <v>52.943686006825935</v>
      </c>
    </row>
    <row r="34" spans="1:12" x14ac:dyDescent="0.25">
      <c r="A34" s="13">
        <v>29</v>
      </c>
      <c r="B34" s="93" t="str">
        <f t="shared" si="0"/>
        <v>2008Strakonice</v>
      </c>
      <c r="C34" s="13">
        <v>2008</v>
      </c>
      <c r="D34" s="14" t="s">
        <v>31</v>
      </c>
      <c r="E34" s="14" t="s">
        <v>25</v>
      </c>
      <c r="F34" s="28"/>
      <c r="G34" s="13"/>
      <c r="H34" s="88"/>
      <c r="I34" s="13">
        <v>721</v>
      </c>
      <c r="J34" s="13">
        <v>687</v>
      </c>
      <c r="K34" s="13">
        <v>90</v>
      </c>
      <c r="L34" s="15">
        <f t="shared" si="1"/>
        <v>47.816593886462883</v>
      </c>
    </row>
    <row r="35" spans="1:12" x14ac:dyDescent="0.25">
      <c r="A35" s="13">
        <v>30</v>
      </c>
      <c r="B35" s="93" t="str">
        <f t="shared" si="0"/>
        <v>2008Tábor</v>
      </c>
      <c r="C35" s="13">
        <v>2008</v>
      </c>
      <c r="D35" s="14" t="s">
        <v>32</v>
      </c>
      <c r="E35" s="14" t="s">
        <v>25</v>
      </c>
      <c r="F35" s="28"/>
      <c r="G35" s="13"/>
      <c r="H35" s="88"/>
      <c r="I35" s="13">
        <v>884</v>
      </c>
      <c r="J35" s="13">
        <v>835</v>
      </c>
      <c r="K35" s="13">
        <v>161</v>
      </c>
      <c r="L35" s="15">
        <f t="shared" si="1"/>
        <v>70.377245508982028</v>
      </c>
    </row>
    <row r="36" spans="1:12" x14ac:dyDescent="0.25">
      <c r="A36" s="13">
        <v>31</v>
      </c>
      <c r="B36" s="93" t="str">
        <f t="shared" si="0"/>
        <v>2008Domažlice</v>
      </c>
      <c r="C36" s="13">
        <v>2008</v>
      </c>
      <c r="D36" s="14" t="s">
        <v>33</v>
      </c>
      <c r="E36" s="14" t="s">
        <v>34</v>
      </c>
      <c r="F36" s="28"/>
      <c r="G36" s="13"/>
      <c r="H36" s="88"/>
      <c r="I36" s="13">
        <v>642</v>
      </c>
      <c r="J36" s="13">
        <v>577</v>
      </c>
      <c r="K36" s="13">
        <v>136</v>
      </c>
      <c r="L36" s="15">
        <f t="shared" si="1"/>
        <v>86.031195840554602</v>
      </c>
    </row>
    <row r="37" spans="1:12" x14ac:dyDescent="0.25">
      <c r="A37" s="13">
        <v>32</v>
      </c>
      <c r="B37" s="93" t="str">
        <f t="shared" si="0"/>
        <v>2008Cheb</v>
      </c>
      <c r="C37" s="13">
        <v>2008</v>
      </c>
      <c r="D37" s="14" t="s">
        <v>35</v>
      </c>
      <c r="E37" s="14" t="s">
        <v>34</v>
      </c>
      <c r="F37" s="28"/>
      <c r="G37" s="13"/>
      <c r="H37" s="88"/>
      <c r="I37" s="13">
        <v>986</v>
      </c>
      <c r="J37" s="13">
        <v>993</v>
      </c>
      <c r="K37" s="13">
        <v>261</v>
      </c>
      <c r="L37" s="15">
        <f t="shared" si="1"/>
        <v>95.936555891238669</v>
      </c>
    </row>
    <row r="38" spans="1:12" x14ac:dyDescent="0.25">
      <c r="A38" s="13">
        <v>33</v>
      </c>
      <c r="B38" s="93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28"/>
      <c r="G38" s="13"/>
      <c r="H38" s="88"/>
      <c r="I38" s="13">
        <v>1849</v>
      </c>
      <c r="J38" s="13">
        <v>1830</v>
      </c>
      <c r="K38" s="13">
        <v>528</v>
      </c>
      <c r="L38" s="15">
        <f t="shared" si="1"/>
        <v>105.31147540983608</v>
      </c>
    </row>
    <row r="39" spans="1:12" x14ac:dyDescent="0.25">
      <c r="A39" s="13">
        <v>34</v>
      </c>
      <c r="B39" s="93" t="str">
        <f t="shared" si="0"/>
        <v>2008Klatovy</v>
      </c>
      <c r="C39" s="13">
        <v>2008</v>
      </c>
      <c r="D39" s="14" t="s">
        <v>37</v>
      </c>
      <c r="E39" s="14" t="s">
        <v>34</v>
      </c>
      <c r="F39" s="28"/>
      <c r="G39" s="13"/>
      <c r="H39" s="88"/>
      <c r="I39" s="13">
        <v>896</v>
      </c>
      <c r="J39" s="13">
        <v>897</v>
      </c>
      <c r="K39" s="13">
        <v>171</v>
      </c>
      <c r="L39" s="15">
        <f t="shared" si="1"/>
        <v>69.58193979933111</v>
      </c>
    </row>
    <row r="40" spans="1:12" x14ac:dyDescent="0.25">
      <c r="A40" s="13">
        <v>35</v>
      </c>
      <c r="B40" s="93" t="str">
        <f t="shared" si="0"/>
        <v>2008Plzeň-jih</v>
      </c>
      <c r="C40" s="13">
        <v>2008</v>
      </c>
      <c r="D40" s="14" t="s">
        <v>38</v>
      </c>
      <c r="E40" s="14" t="s">
        <v>34</v>
      </c>
      <c r="F40" s="28"/>
      <c r="G40" s="13"/>
      <c r="H40" s="88"/>
      <c r="I40" s="13">
        <v>656</v>
      </c>
      <c r="J40" s="13">
        <v>649</v>
      </c>
      <c r="K40" s="13">
        <v>140</v>
      </c>
      <c r="L40" s="15">
        <f t="shared" si="1"/>
        <v>78.736517719568567</v>
      </c>
    </row>
    <row r="41" spans="1:12" x14ac:dyDescent="0.25">
      <c r="A41" s="13">
        <v>36</v>
      </c>
      <c r="B41" s="93" t="str">
        <f t="shared" si="0"/>
        <v>2008Plzeň-Město</v>
      </c>
      <c r="C41" s="13">
        <v>2008</v>
      </c>
      <c r="D41" s="14" t="s">
        <v>135</v>
      </c>
      <c r="E41" s="14" t="s">
        <v>34</v>
      </c>
      <c r="F41" s="28"/>
      <c r="G41" s="13"/>
      <c r="H41" s="88"/>
      <c r="I41" s="13">
        <v>1759</v>
      </c>
      <c r="J41" s="13">
        <v>1782</v>
      </c>
      <c r="K41" s="13">
        <v>372</v>
      </c>
      <c r="L41" s="15">
        <f t="shared" si="1"/>
        <v>76.195286195286187</v>
      </c>
    </row>
    <row r="42" spans="1:12" x14ac:dyDescent="0.25">
      <c r="A42" s="13">
        <v>37</v>
      </c>
      <c r="B42" s="93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28"/>
      <c r="G42" s="13"/>
      <c r="H42" s="88"/>
      <c r="I42" s="13">
        <v>640</v>
      </c>
      <c r="J42" s="13">
        <v>605</v>
      </c>
      <c r="K42" s="13">
        <v>152</v>
      </c>
      <c r="L42" s="15">
        <f t="shared" si="1"/>
        <v>91.702479338842977</v>
      </c>
    </row>
    <row r="43" spans="1:12" x14ac:dyDescent="0.25">
      <c r="A43" s="13">
        <v>38</v>
      </c>
      <c r="B43" s="93" t="str">
        <f t="shared" si="0"/>
        <v>2008Rokycany</v>
      </c>
      <c r="C43" s="13">
        <v>2008</v>
      </c>
      <c r="D43" s="14" t="s">
        <v>40</v>
      </c>
      <c r="E43" s="14" t="s">
        <v>34</v>
      </c>
      <c r="F43" s="28"/>
      <c r="G43" s="13"/>
      <c r="H43" s="88"/>
      <c r="I43" s="13">
        <v>392</v>
      </c>
      <c r="J43" s="13">
        <v>340</v>
      </c>
      <c r="K43" s="13">
        <v>99</v>
      </c>
      <c r="L43" s="15">
        <f t="shared" si="1"/>
        <v>106.27941176470588</v>
      </c>
    </row>
    <row r="44" spans="1:12" x14ac:dyDescent="0.25">
      <c r="A44" s="13">
        <v>39</v>
      </c>
      <c r="B44" s="93" t="str">
        <f t="shared" si="0"/>
        <v>2008Sokolov</v>
      </c>
      <c r="C44" s="13">
        <v>2008</v>
      </c>
      <c r="D44" s="14" t="s">
        <v>41</v>
      </c>
      <c r="E44" s="14" t="s">
        <v>34</v>
      </c>
      <c r="F44" s="28"/>
      <c r="G44" s="13"/>
      <c r="H44" s="88"/>
      <c r="I44" s="13">
        <v>1414</v>
      </c>
      <c r="J44" s="13">
        <v>1367</v>
      </c>
      <c r="K44" s="13">
        <v>403</v>
      </c>
      <c r="L44" s="15">
        <f t="shared" si="1"/>
        <v>107.60424286759327</v>
      </c>
    </row>
    <row r="45" spans="1:12" x14ac:dyDescent="0.25">
      <c r="A45" s="13">
        <v>40</v>
      </c>
      <c r="B45" s="93" t="str">
        <f t="shared" si="0"/>
        <v>2008Tachov</v>
      </c>
      <c r="C45" s="13">
        <v>2008</v>
      </c>
      <c r="D45" s="14" t="s">
        <v>42</v>
      </c>
      <c r="E45" s="14" t="s">
        <v>34</v>
      </c>
      <c r="F45" s="28"/>
      <c r="G45" s="13"/>
      <c r="H45" s="88"/>
      <c r="I45" s="13">
        <v>794</v>
      </c>
      <c r="J45" s="13">
        <v>793</v>
      </c>
      <c r="K45" s="13">
        <v>144</v>
      </c>
      <c r="L45" s="15">
        <f t="shared" si="1"/>
        <v>66.279949558638094</v>
      </c>
    </row>
    <row r="46" spans="1:12" x14ac:dyDescent="0.25">
      <c r="A46" s="13">
        <v>41</v>
      </c>
      <c r="B46" s="93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28"/>
      <c r="G46" s="13"/>
      <c r="H46" s="88"/>
      <c r="I46" s="13">
        <v>1493</v>
      </c>
      <c r="J46" s="13">
        <v>1469</v>
      </c>
      <c r="K46" s="13">
        <v>490</v>
      </c>
      <c r="L46" s="15">
        <f t="shared" si="1"/>
        <v>121.74948944860449</v>
      </c>
    </row>
    <row r="47" spans="1:12" x14ac:dyDescent="0.25">
      <c r="A47" s="13">
        <v>42</v>
      </c>
      <c r="B47" s="93" t="str">
        <f t="shared" si="0"/>
        <v>2008Děčín</v>
      </c>
      <c r="C47" s="13">
        <v>2008</v>
      </c>
      <c r="D47" s="14" t="s">
        <v>45</v>
      </c>
      <c r="E47" s="14" t="s">
        <v>44</v>
      </c>
      <c r="F47" s="28"/>
      <c r="G47" s="13"/>
      <c r="H47" s="88"/>
      <c r="I47" s="13">
        <v>1850</v>
      </c>
      <c r="J47" s="13">
        <v>1643</v>
      </c>
      <c r="K47" s="13">
        <v>607</v>
      </c>
      <c r="L47" s="15">
        <f t="shared" si="1"/>
        <v>134.84783931832015</v>
      </c>
    </row>
    <row r="48" spans="1:12" x14ac:dyDescent="0.25">
      <c r="A48" s="13">
        <v>43</v>
      </c>
      <c r="B48" s="93" t="str">
        <f t="shared" si="0"/>
        <v>2008Chomutov</v>
      </c>
      <c r="C48" s="13">
        <v>2008</v>
      </c>
      <c r="D48" s="14" t="s">
        <v>46</v>
      </c>
      <c r="E48" s="14" t="s">
        <v>44</v>
      </c>
      <c r="F48" s="28"/>
      <c r="G48" s="13"/>
      <c r="H48" s="88"/>
      <c r="I48" s="13">
        <v>1241</v>
      </c>
      <c r="J48" s="13">
        <v>1419</v>
      </c>
      <c r="K48" s="13">
        <v>1970</v>
      </c>
      <c r="L48" s="15">
        <f t="shared" si="1"/>
        <v>506.73009161381259</v>
      </c>
    </row>
    <row r="49" spans="1:12" x14ac:dyDescent="0.25">
      <c r="A49" s="13">
        <v>44</v>
      </c>
      <c r="B49" s="93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28"/>
      <c r="G49" s="13"/>
      <c r="H49" s="88"/>
      <c r="I49" s="13">
        <v>965</v>
      </c>
      <c r="J49" s="13">
        <v>988</v>
      </c>
      <c r="K49" s="13">
        <v>221</v>
      </c>
      <c r="L49" s="15">
        <f t="shared" si="1"/>
        <v>81.64473684210526</v>
      </c>
    </row>
    <row r="50" spans="1:12" x14ac:dyDescent="0.25">
      <c r="A50" s="13">
        <v>45</v>
      </c>
      <c r="B50" s="93" t="str">
        <f t="shared" si="0"/>
        <v>2008Liberec</v>
      </c>
      <c r="C50" s="13">
        <v>2008</v>
      </c>
      <c r="D50" s="14" t="s">
        <v>48</v>
      </c>
      <c r="E50" s="14" t="s">
        <v>44</v>
      </c>
      <c r="F50" s="28"/>
      <c r="G50" s="13"/>
      <c r="H50" s="88"/>
      <c r="I50" s="13">
        <v>1652</v>
      </c>
      <c r="J50" s="13">
        <v>1620</v>
      </c>
      <c r="K50" s="13">
        <v>808</v>
      </c>
      <c r="L50" s="15">
        <f t="shared" si="1"/>
        <v>182.04938271604939</v>
      </c>
    </row>
    <row r="51" spans="1:12" x14ac:dyDescent="0.25">
      <c r="A51" s="13">
        <v>46</v>
      </c>
      <c r="B51" s="93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28"/>
      <c r="G51" s="13"/>
      <c r="H51" s="88"/>
      <c r="I51" s="13">
        <v>1561</v>
      </c>
      <c r="J51" s="13">
        <v>1532</v>
      </c>
      <c r="K51" s="13">
        <v>434</v>
      </c>
      <c r="L51" s="15">
        <f t="shared" si="1"/>
        <v>103.40078328981724</v>
      </c>
    </row>
    <row r="52" spans="1:12" x14ac:dyDescent="0.25">
      <c r="A52" s="13">
        <v>47</v>
      </c>
      <c r="B52" s="93" t="str">
        <f t="shared" si="0"/>
        <v>2008Louny</v>
      </c>
      <c r="C52" s="13">
        <v>2008</v>
      </c>
      <c r="D52" s="14" t="s">
        <v>50</v>
      </c>
      <c r="E52" s="14" t="s">
        <v>44</v>
      </c>
      <c r="F52" s="28"/>
      <c r="G52" s="13"/>
      <c r="H52" s="88"/>
      <c r="I52" s="13">
        <v>1038</v>
      </c>
      <c r="J52" s="13">
        <v>1152</v>
      </c>
      <c r="K52" s="13">
        <v>423</v>
      </c>
      <c r="L52" s="15">
        <f t="shared" si="1"/>
        <v>134.0234375</v>
      </c>
    </row>
    <row r="53" spans="1:12" x14ac:dyDescent="0.25">
      <c r="A53" s="13">
        <v>48</v>
      </c>
      <c r="B53" s="93" t="str">
        <f t="shared" si="0"/>
        <v>2008Most</v>
      </c>
      <c r="C53" s="13">
        <v>2008</v>
      </c>
      <c r="D53" s="14" t="s">
        <v>51</v>
      </c>
      <c r="E53" s="14" t="s">
        <v>44</v>
      </c>
      <c r="F53" s="28"/>
      <c r="G53" s="13"/>
      <c r="H53" s="88"/>
      <c r="I53" s="13">
        <v>1965</v>
      </c>
      <c r="J53" s="13">
        <v>1873</v>
      </c>
      <c r="K53" s="13">
        <v>715</v>
      </c>
      <c r="L53" s="15">
        <f t="shared" si="1"/>
        <v>139.33529097704218</v>
      </c>
    </row>
    <row r="54" spans="1:12" x14ac:dyDescent="0.25">
      <c r="A54" s="13">
        <v>49</v>
      </c>
      <c r="B54" s="93" t="str">
        <f t="shared" si="0"/>
        <v>2008Teplice</v>
      </c>
      <c r="C54" s="13">
        <v>2008</v>
      </c>
      <c r="D54" s="14" t="s">
        <v>52</v>
      </c>
      <c r="E54" s="14" t="s">
        <v>44</v>
      </c>
      <c r="F54" s="28"/>
      <c r="G54" s="13"/>
      <c r="H54" s="88"/>
      <c r="I54" s="13">
        <v>1753</v>
      </c>
      <c r="J54" s="13">
        <v>1645</v>
      </c>
      <c r="K54" s="13">
        <v>1122</v>
      </c>
      <c r="L54" s="15">
        <f t="shared" si="1"/>
        <v>248.95440729483283</v>
      </c>
    </row>
    <row r="55" spans="1:12" x14ac:dyDescent="0.25">
      <c r="A55" s="13">
        <v>50</v>
      </c>
      <c r="B55" s="93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28"/>
      <c r="G55" s="13"/>
      <c r="H55" s="88"/>
      <c r="I55" s="13">
        <v>1836</v>
      </c>
      <c r="J55" s="13">
        <v>1847</v>
      </c>
      <c r="K55" s="13">
        <v>966</v>
      </c>
      <c r="L55" s="15">
        <f t="shared" si="1"/>
        <v>190.89875473741202</v>
      </c>
    </row>
    <row r="56" spans="1:12" x14ac:dyDescent="0.25">
      <c r="A56" s="13">
        <v>51</v>
      </c>
      <c r="B56" s="93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28"/>
      <c r="G56" s="13"/>
      <c r="H56" s="88"/>
      <c r="I56" s="13">
        <v>804</v>
      </c>
      <c r="J56" s="13">
        <v>764</v>
      </c>
      <c r="K56" s="13">
        <v>205</v>
      </c>
      <c r="L56" s="15">
        <f t="shared" si="1"/>
        <v>97.938481675392666</v>
      </c>
    </row>
    <row r="57" spans="1:12" x14ac:dyDescent="0.25">
      <c r="A57" s="13">
        <v>52</v>
      </c>
      <c r="B57" s="93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28"/>
      <c r="G57" s="13"/>
      <c r="H57" s="88"/>
      <c r="I57" s="13">
        <v>1393</v>
      </c>
      <c r="J57" s="13">
        <v>1339</v>
      </c>
      <c r="K57" s="13">
        <v>337</v>
      </c>
      <c r="L57" s="15">
        <f t="shared" si="1"/>
        <v>91.86333084391336</v>
      </c>
    </row>
    <row r="58" spans="1:12" x14ac:dyDescent="0.25">
      <c r="A58" s="13">
        <v>53</v>
      </c>
      <c r="B58" s="93" t="str">
        <f t="shared" si="0"/>
        <v>2008Chrudim</v>
      </c>
      <c r="C58" s="13">
        <v>2008</v>
      </c>
      <c r="D58" s="14" t="s">
        <v>57</v>
      </c>
      <c r="E58" s="14" t="s">
        <v>55</v>
      </c>
      <c r="F58" s="28"/>
      <c r="G58" s="13"/>
      <c r="H58" s="88"/>
      <c r="I58" s="13">
        <v>869</v>
      </c>
      <c r="J58" s="13">
        <v>743</v>
      </c>
      <c r="K58" s="13">
        <v>326</v>
      </c>
      <c r="L58" s="15">
        <f t="shared" si="1"/>
        <v>160.14804845222071</v>
      </c>
    </row>
    <row r="59" spans="1:12" x14ac:dyDescent="0.25">
      <c r="A59" s="13">
        <v>54</v>
      </c>
      <c r="B59" s="93" t="str">
        <f t="shared" si="0"/>
        <v>2008Jičín</v>
      </c>
      <c r="C59" s="13">
        <v>2008</v>
      </c>
      <c r="D59" s="14" t="s">
        <v>58</v>
      </c>
      <c r="E59" s="14" t="s">
        <v>55</v>
      </c>
      <c r="F59" s="28"/>
      <c r="G59" s="13"/>
      <c r="H59" s="88"/>
      <c r="I59" s="13">
        <v>727</v>
      </c>
      <c r="J59" s="13">
        <v>709</v>
      </c>
      <c r="K59" s="13">
        <v>187</v>
      </c>
      <c r="L59" s="15">
        <f t="shared" si="1"/>
        <v>96.26939351198871</v>
      </c>
    </row>
    <row r="60" spans="1:12" x14ac:dyDescent="0.25">
      <c r="A60" s="13">
        <v>55</v>
      </c>
      <c r="B60" s="93" t="str">
        <f t="shared" si="0"/>
        <v>2008Náchod</v>
      </c>
      <c r="C60" s="13">
        <v>2008</v>
      </c>
      <c r="D60" s="14" t="s">
        <v>59</v>
      </c>
      <c r="E60" s="14" t="s">
        <v>55</v>
      </c>
      <c r="F60" s="28"/>
      <c r="G60" s="13"/>
      <c r="H60" s="88"/>
      <c r="I60" s="13">
        <v>1279</v>
      </c>
      <c r="J60" s="13">
        <v>1233</v>
      </c>
      <c r="K60" s="13">
        <v>219</v>
      </c>
      <c r="L60" s="15">
        <f t="shared" si="1"/>
        <v>64.829683698296833</v>
      </c>
    </row>
    <row r="61" spans="1:12" x14ac:dyDescent="0.25">
      <c r="A61" s="13">
        <v>56</v>
      </c>
      <c r="B61" s="93" t="str">
        <f t="shared" si="0"/>
        <v>2008Pardubice</v>
      </c>
      <c r="C61" s="13">
        <v>2008</v>
      </c>
      <c r="D61" s="14" t="s">
        <v>60</v>
      </c>
      <c r="E61" s="14" t="s">
        <v>55</v>
      </c>
      <c r="F61" s="28"/>
      <c r="G61" s="13"/>
      <c r="H61" s="88"/>
      <c r="I61" s="13">
        <v>1763</v>
      </c>
      <c r="J61" s="13">
        <v>1705</v>
      </c>
      <c r="K61" s="13">
        <v>456</v>
      </c>
      <c r="L61" s="15">
        <f t="shared" si="1"/>
        <v>97.618768328445753</v>
      </c>
    </row>
    <row r="62" spans="1:12" x14ac:dyDescent="0.25">
      <c r="A62" s="13">
        <v>57</v>
      </c>
      <c r="B62" s="93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28"/>
      <c r="G62" s="13"/>
      <c r="H62" s="88"/>
      <c r="I62" s="13">
        <v>694</v>
      </c>
      <c r="J62" s="13">
        <v>668</v>
      </c>
      <c r="K62" s="13">
        <v>282</v>
      </c>
      <c r="L62" s="15">
        <f t="shared" si="1"/>
        <v>154.08682634730539</v>
      </c>
    </row>
    <row r="63" spans="1:12" x14ac:dyDescent="0.25">
      <c r="A63" s="13">
        <v>58</v>
      </c>
      <c r="B63" s="93" t="str">
        <f t="shared" si="0"/>
        <v>2008Semily</v>
      </c>
      <c r="C63" s="13">
        <v>2008</v>
      </c>
      <c r="D63" s="14" t="s">
        <v>62</v>
      </c>
      <c r="E63" s="14" t="s">
        <v>55</v>
      </c>
      <c r="F63" s="28"/>
      <c r="G63" s="13"/>
      <c r="H63" s="88"/>
      <c r="I63" s="13">
        <v>621</v>
      </c>
      <c r="J63" s="13">
        <v>596</v>
      </c>
      <c r="K63" s="13">
        <v>144</v>
      </c>
      <c r="L63" s="15">
        <f t="shared" si="1"/>
        <v>88.187919463087255</v>
      </c>
    </row>
    <row r="64" spans="1:12" x14ac:dyDescent="0.25">
      <c r="A64" s="13">
        <v>59</v>
      </c>
      <c r="B64" s="93" t="str">
        <f t="shared" si="0"/>
        <v>2008Svitavy</v>
      </c>
      <c r="C64" s="13">
        <v>2008</v>
      </c>
      <c r="D64" s="14" t="s">
        <v>63</v>
      </c>
      <c r="E64" s="14" t="s">
        <v>55</v>
      </c>
      <c r="F64" s="28"/>
      <c r="G64" s="13"/>
      <c r="H64" s="88"/>
      <c r="I64" s="13">
        <v>1147</v>
      </c>
      <c r="J64" s="13">
        <v>1112</v>
      </c>
      <c r="K64" s="13">
        <v>178</v>
      </c>
      <c r="L64" s="15">
        <f t="shared" si="1"/>
        <v>58.426258992805757</v>
      </c>
    </row>
    <row r="65" spans="1:12" x14ac:dyDescent="0.25">
      <c r="A65" s="13">
        <v>60</v>
      </c>
      <c r="B65" s="93" t="str">
        <f t="shared" si="0"/>
        <v>2008Trutnov</v>
      </c>
      <c r="C65" s="13">
        <v>2008</v>
      </c>
      <c r="D65" s="14" t="s">
        <v>64</v>
      </c>
      <c r="E65" s="14" t="s">
        <v>55</v>
      </c>
      <c r="F65" s="28"/>
      <c r="G65" s="13"/>
      <c r="H65" s="88"/>
      <c r="I65" s="13">
        <v>1443</v>
      </c>
      <c r="J65" s="13">
        <v>1450</v>
      </c>
      <c r="K65" s="13">
        <v>384</v>
      </c>
      <c r="L65" s="15">
        <f t="shared" si="1"/>
        <v>96.66206896551725</v>
      </c>
    </row>
    <row r="66" spans="1:12" x14ac:dyDescent="0.25">
      <c r="A66" s="13">
        <v>61</v>
      </c>
      <c r="B66" s="93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28"/>
      <c r="G66" s="13"/>
      <c r="H66" s="88"/>
      <c r="I66" s="13">
        <v>1463</v>
      </c>
      <c r="J66" s="13">
        <v>1425</v>
      </c>
      <c r="K66" s="13">
        <v>207</v>
      </c>
      <c r="L66" s="15">
        <f t="shared" si="1"/>
        <v>53.021052631578947</v>
      </c>
    </row>
    <row r="67" spans="1:12" x14ac:dyDescent="0.25">
      <c r="A67" s="13">
        <v>62</v>
      </c>
      <c r="B67" s="93" t="str">
        <f t="shared" si="0"/>
        <v>2008Blansko</v>
      </c>
      <c r="C67" s="13">
        <v>2008</v>
      </c>
      <c r="D67" s="14" t="s">
        <v>66</v>
      </c>
      <c r="E67" s="14" t="s">
        <v>67</v>
      </c>
      <c r="F67" s="28"/>
      <c r="G67" s="13"/>
      <c r="H67" s="88"/>
      <c r="I67" s="13">
        <v>853</v>
      </c>
      <c r="J67" s="13">
        <v>853</v>
      </c>
      <c r="K67" s="13">
        <v>229</v>
      </c>
      <c r="L67" s="15">
        <f t="shared" si="1"/>
        <v>97.989449003516995</v>
      </c>
    </row>
    <row r="68" spans="1:12" x14ac:dyDescent="0.25">
      <c r="A68" s="13">
        <v>63</v>
      </c>
      <c r="B68" s="93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28"/>
      <c r="G68" s="13"/>
      <c r="H68" s="88"/>
      <c r="I68" s="13">
        <v>2679</v>
      </c>
      <c r="J68" s="13">
        <v>2488</v>
      </c>
      <c r="K68" s="13">
        <v>1274</v>
      </c>
      <c r="L68" s="15">
        <f t="shared" si="1"/>
        <v>186.90112540192928</v>
      </c>
    </row>
    <row r="69" spans="1:12" x14ac:dyDescent="0.25">
      <c r="A69" s="13">
        <v>64</v>
      </c>
      <c r="B69" s="93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28"/>
      <c r="G69" s="13"/>
      <c r="H69" s="88"/>
      <c r="I69" s="13">
        <v>1116</v>
      </c>
      <c r="J69" s="13">
        <v>1114</v>
      </c>
      <c r="K69" s="13">
        <v>356</v>
      </c>
      <c r="L69" s="15">
        <f t="shared" si="1"/>
        <v>116.6427289048474</v>
      </c>
    </row>
    <row r="70" spans="1:12" x14ac:dyDescent="0.25">
      <c r="A70" s="13">
        <v>65</v>
      </c>
      <c r="B70" s="93" t="str">
        <f t="shared" si="0"/>
        <v>2008Břeclav</v>
      </c>
      <c r="C70" s="13">
        <v>2008</v>
      </c>
      <c r="D70" s="14" t="s">
        <v>70</v>
      </c>
      <c r="E70" s="14" t="s">
        <v>67</v>
      </c>
      <c r="F70" s="28"/>
      <c r="G70" s="13"/>
      <c r="H70" s="88"/>
      <c r="I70" s="13">
        <v>1078</v>
      </c>
      <c r="J70" s="13">
        <v>1199</v>
      </c>
      <c r="K70" s="13">
        <v>744</v>
      </c>
      <c r="L70" s="15">
        <f t="shared" si="1"/>
        <v>226.48874061718098</v>
      </c>
    </row>
    <row r="71" spans="1:12" x14ac:dyDescent="0.25">
      <c r="A71" s="13">
        <v>66</v>
      </c>
      <c r="B71" s="93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28"/>
      <c r="G71" s="13"/>
      <c r="H71" s="88"/>
      <c r="I71" s="13">
        <v>1032</v>
      </c>
      <c r="J71" s="13">
        <v>1092</v>
      </c>
      <c r="K71" s="13">
        <v>545</v>
      </c>
      <c r="L71" s="15">
        <f t="shared" ref="L71:L134" si="3">K71/J71*365</f>
        <v>182.16575091575092</v>
      </c>
    </row>
    <row r="72" spans="1:12" x14ac:dyDescent="0.25">
      <c r="A72" s="13">
        <v>67</v>
      </c>
      <c r="B72" s="93" t="str">
        <f t="shared" si="2"/>
        <v>2008Jihlava</v>
      </c>
      <c r="C72" s="13">
        <v>2008</v>
      </c>
      <c r="D72" s="14" t="s">
        <v>72</v>
      </c>
      <c r="E72" s="14" t="s">
        <v>67</v>
      </c>
      <c r="F72" s="28"/>
      <c r="G72" s="13"/>
      <c r="H72" s="88"/>
      <c r="I72" s="13">
        <v>802</v>
      </c>
      <c r="J72" s="13">
        <v>718</v>
      </c>
      <c r="K72" s="13">
        <v>309</v>
      </c>
      <c r="L72" s="15">
        <f t="shared" si="3"/>
        <v>157.08217270194987</v>
      </c>
    </row>
    <row r="73" spans="1:12" x14ac:dyDescent="0.25">
      <c r="A73" s="13">
        <v>68</v>
      </c>
      <c r="B73" s="93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28"/>
      <c r="G73" s="13"/>
      <c r="H73" s="88"/>
      <c r="I73" s="13">
        <v>1334</v>
      </c>
      <c r="J73" s="13">
        <v>1378</v>
      </c>
      <c r="K73" s="13">
        <v>220</v>
      </c>
      <c r="L73" s="15">
        <f t="shared" si="3"/>
        <v>58.272859216255448</v>
      </c>
    </row>
    <row r="74" spans="1:12" x14ac:dyDescent="0.25">
      <c r="A74" s="13">
        <v>69</v>
      </c>
      <c r="B74" s="93" t="str">
        <f t="shared" si="2"/>
        <v>2008Prostějov</v>
      </c>
      <c r="C74" s="13">
        <v>2008</v>
      </c>
      <c r="D74" s="14" t="s">
        <v>74</v>
      </c>
      <c r="E74" s="14" t="s">
        <v>67</v>
      </c>
      <c r="F74" s="28"/>
      <c r="G74" s="13"/>
      <c r="H74" s="88"/>
      <c r="I74" s="13">
        <v>1027</v>
      </c>
      <c r="J74" s="13">
        <v>975</v>
      </c>
      <c r="K74" s="13">
        <v>493</v>
      </c>
      <c r="L74" s="15">
        <f t="shared" si="3"/>
        <v>184.55897435897435</v>
      </c>
    </row>
    <row r="75" spans="1:12" x14ac:dyDescent="0.25">
      <c r="A75" s="13">
        <v>70</v>
      </c>
      <c r="B75" s="93" t="str">
        <f t="shared" si="2"/>
        <v>2008Třebíč</v>
      </c>
      <c r="C75" s="13">
        <v>2008</v>
      </c>
      <c r="D75" s="14" t="s">
        <v>75</v>
      </c>
      <c r="E75" s="14" t="s">
        <v>67</v>
      </c>
      <c r="F75" s="28"/>
      <c r="G75" s="13"/>
      <c r="H75" s="88"/>
      <c r="I75" s="13">
        <v>891</v>
      </c>
      <c r="J75" s="13">
        <v>865</v>
      </c>
      <c r="K75" s="13">
        <v>289</v>
      </c>
      <c r="L75" s="15">
        <f t="shared" si="3"/>
        <v>121.94797687861272</v>
      </c>
    </row>
    <row r="76" spans="1:12" x14ac:dyDescent="0.25">
      <c r="A76" s="13">
        <v>71</v>
      </c>
      <c r="B76" s="93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28"/>
      <c r="G76" s="13"/>
      <c r="H76" s="88"/>
      <c r="I76" s="13">
        <v>1017</v>
      </c>
      <c r="J76" s="13">
        <v>947</v>
      </c>
      <c r="K76" s="13">
        <v>523</v>
      </c>
      <c r="L76" s="15">
        <f t="shared" si="3"/>
        <v>201.57866948257657</v>
      </c>
    </row>
    <row r="77" spans="1:12" x14ac:dyDescent="0.25">
      <c r="A77" s="13">
        <v>72</v>
      </c>
      <c r="B77" s="93" t="str">
        <f t="shared" si="2"/>
        <v>2008Vyškov</v>
      </c>
      <c r="C77" s="13">
        <v>2008</v>
      </c>
      <c r="D77" s="14" t="s">
        <v>77</v>
      </c>
      <c r="E77" s="14" t="s">
        <v>67</v>
      </c>
      <c r="F77" s="28"/>
      <c r="G77" s="13"/>
      <c r="H77" s="88"/>
      <c r="I77" s="13">
        <v>761</v>
      </c>
      <c r="J77" s="13">
        <v>726</v>
      </c>
      <c r="K77" s="13">
        <v>417</v>
      </c>
      <c r="L77" s="15">
        <f t="shared" si="3"/>
        <v>209.64876033057851</v>
      </c>
    </row>
    <row r="78" spans="1:12" x14ac:dyDescent="0.25">
      <c r="A78" s="13">
        <v>73</v>
      </c>
      <c r="B78" s="93" t="str">
        <f t="shared" si="2"/>
        <v>2008Zlín</v>
      </c>
      <c r="C78" s="13">
        <v>2008</v>
      </c>
      <c r="D78" s="14" t="s">
        <v>78</v>
      </c>
      <c r="E78" s="14" t="s">
        <v>67</v>
      </c>
      <c r="F78" s="28"/>
      <c r="G78" s="13"/>
      <c r="H78" s="88"/>
      <c r="I78" s="13">
        <v>1635</v>
      </c>
      <c r="J78" s="13">
        <v>1640</v>
      </c>
      <c r="K78" s="13">
        <v>363</v>
      </c>
      <c r="L78" s="15">
        <f t="shared" si="3"/>
        <v>80.78963414634147</v>
      </c>
    </row>
    <row r="79" spans="1:12" x14ac:dyDescent="0.25">
      <c r="A79" s="13">
        <v>74</v>
      </c>
      <c r="B79" s="93" t="str">
        <f t="shared" si="2"/>
        <v>2008Znojmo</v>
      </c>
      <c r="C79" s="13">
        <v>2008</v>
      </c>
      <c r="D79" s="14" t="s">
        <v>79</v>
      </c>
      <c r="E79" s="14" t="s">
        <v>67</v>
      </c>
      <c r="F79" s="28"/>
      <c r="G79" s="13"/>
      <c r="H79" s="88"/>
      <c r="I79" s="13">
        <v>1318</v>
      </c>
      <c r="J79" s="13">
        <v>1145</v>
      </c>
      <c r="K79" s="13">
        <v>528</v>
      </c>
      <c r="L79" s="15">
        <f t="shared" si="3"/>
        <v>168.31441048034935</v>
      </c>
    </row>
    <row r="80" spans="1:12" x14ac:dyDescent="0.25">
      <c r="A80" s="13">
        <v>75</v>
      </c>
      <c r="B80" s="93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28"/>
      <c r="G80" s="13"/>
      <c r="H80" s="88"/>
      <c r="I80" s="13">
        <v>941</v>
      </c>
      <c r="J80" s="13">
        <v>931</v>
      </c>
      <c r="K80" s="13">
        <v>281</v>
      </c>
      <c r="L80" s="15">
        <f t="shared" si="3"/>
        <v>110.16648764769066</v>
      </c>
    </row>
    <row r="81" spans="1:12" x14ac:dyDescent="0.25">
      <c r="A81" s="13">
        <v>76</v>
      </c>
      <c r="B81" s="93" t="str">
        <f t="shared" si="2"/>
        <v>2008Bruntál</v>
      </c>
      <c r="C81" s="13">
        <v>2008</v>
      </c>
      <c r="D81" s="14" t="s">
        <v>81</v>
      </c>
      <c r="E81" s="14" t="s">
        <v>82</v>
      </c>
      <c r="F81" s="28"/>
      <c r="G81" s="13"/>
      <c r="H81" s="88"/>
      <c r="I81" s="13">
        <v>1385</v>
      </c>
      <c r="J81" s="13">
        <v>1522</v>
      </c>
      <c r="K81" s="13">
        <v>638</v>
      </c>
      <c r="L81" s="15">
        <f t="shared" si="3"/>
        <v>153.00262812089358</v>
      </c>
    </row>
    <row r="82" spans="1:12" x14ac:dyDescent="0.25">
      <c r="A82" s="13">
        <v>77</v>
      </c>
      <c r="B82" s="93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28"/>
      <c r="G82" s="13"/>
      <c r="H82" s="88"/>
      <c r="I82" s="13">
        <v>2110</v>
      </c>
      <c r="J82" s="13">
        <v>2142</v>
      </c>
      <c r="K82" s="13">
        <v>569</v>
      </c>
      <c r="L82" s="15">
        <f t="shared" si="3"/>
        <v>96.958450046685343</v>
      </c>
    </row>
    <row r="83" spans="1:12" x14ac:dyDescent="0.25">
      <c r="A83" s="13">
        <v>78</v>
      </c>
      <c r="B83" s="93" t="str">
        <f t="shared" si="2"/>
        <v>2008Jeseník</v>
      </c>
      <c r="C83" s="13">
        <v>2008</v>
      </c>
      <c r="D83" s="14" t="s">
        <v>84</v>
      </c>
      <c r="E83" s="14" t="s">
        <v>82</v>
      </c>
      <c r="F83" s="28"/>
      <c r="G83" s="13"/>
      <c r="H83" s="88"/>
      <c r="I83" s="13">
        <v>418</v>
      </c>
      <c r="J83" s="13">
        <v>388</v>
      </c>
      <c r="K83" s="13">
        <v>133</v>
      </c>
      <c r="L83" s="15">
        <f t="shared" si="3"/>
        <v>125.1159793814433</v>
      </c>
    </row>
    <row r="84" spans="1:12" x14ac:dyDescent="0.25">
      <c r="A84" s="13">
        <v>79</v>
      </c>
      <c r="B84" s="93" t="str">
        <f t="shared" si="2"/>
        <v>2008Karviná</v>
      </c>
      <c r="C84" s="13">
        <v>2008</v>
      </c>
      <c r="D84" s="14" t="s">
        <v>85</v>
      </c>
      <c r="E84" s="14" t="s">
        <v>82</v>
      </c>
      <c r="F84" s="28"/>
      <c r="G84" s="13"/>
      <c r="H84" s="88"/>
      <c r="I84" s="13">
        <v>3362</v>
      </c>
      <c r="J84" s="13">
        <v>3245</v>
      </c>
      <c r="K84" s="13">
        <v>952</v>
      </c>
      <c r="L84" s="15">
        <f t="shared" si="3"/>
        <v>107.08166409861325</v>
      </c>
    </row>
    <row r="85" spans="1:12" x14ac:dyDescent="0.25">
      <c r="A85" s="13">
        <v>80</v>
      </c>
      <c r="B85" s="93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28"/>
      <c r="G85" s="13"/>
      <c r="H85" s="88"/>
      <c r="I85" s="13">
        <v>1636</v>
      </c>
      <c r="J85" s="13">
        <v>1552</v>
      </c>
      <c r="K85" s="13">
        <v>434</v>
      </c>
      <c r="L85" s="15">
        <f t="shared" si="3"/>
        <v>102.06829896907217</v>
      </c>
    </row>
    <row r="86" spans="1:12" x14ac:dyDescent="0.25">
      <c r="A86" s="13">
        <v>81</v>
      </c>
      <c r="B86" s="93" t="str">
        <f t="shared" si="2"/>
        <v>2008Olomouc</v>
      </c>
      <c r="C86" s="13">
        <v>2008</v>
      </c>
      <c r="D86" s="14" t="s">
        <v>87</v>
      </c>
      <c r="E86" s="14" t="s">
        <v>82</v>
      </c>
      <c r="F86" s="28"/>
      <c r="G86" s="13"/>
      <c r="H86" s="88"/>
      <c r="I86" s="13">
        <v>2123</v>
      </c>
      <c r="J86" s="13">
        <v>2059</v>
      </c>
      <c r="K86" s="13">
        <v>577</v>
      </c>
      <c r="L86" s="15">
        <f t="shared" si="3"/>
        <v>102.28508984944149</v>
      </c>
    </row>
    <row r="87" spans="1:12" x14ac:dyDescent="0.25">
      <c r="A87" s="13">
        <v>82</v>
      </c>
      <c r="B87" s="93" t="str">
        <f t="shared" si="2"/>
        <v>2008Opava</v>
      </c>
      <c r="C87" s="13">
        <v>2008</v>
      </c>
      <c r="D87" s="14" t="s">
        <v>88</v>
      </c>
      <c r="E87" s="14" t="s">
        <v>82</v>
      </c>
      <c r="F87" s="28"/>
      <c r="G87" s="13"/>
      <c r="H87" s="88"/>
      <c r="I87" s="13">
        <v>1467</v>
      </c>
      <c r="J87" s="13">
        <v>1571</v>
      </c>
      <c r="K87" s="13">
        <v>356</v>
      </c>
      <c r="L87" s="15">
        <f t="shared" si="3"/>
        <v>82.711648631444945</v>
      </c>
    </row>
    <row r="88" spans="1:12" x14ac:dyDescent="0.25">
      <c r="A88" s="13">
        <v>83</v>
      </c>
      <c r="B88" s="93" t="str">
        <f t="shared" si="2"/>
        <v>2008Ostrava</v>
      </c>
      <c r="C88" s="13">
        <v>2008</v>
      </c>
      <c r="D88" s="14" t="s">
        <v>89</v>
      </c>
      <c r="E88" s="14" t="s">
        <v>82</v>
      </c>
      <c r="F88" s="28"/>
      <c r="G88" s="13"/>
      <c r="H88" s="88"/>
      <c r="I88" s="13">
        <v>3471</v>
      </c>
      <c r="J88" s="13">
        <v>3513</v>
      </c>
      <c r="K88" s="13">
        <v>1147</v>
      </c>
      <c r="L88" s="15">
        <f t="shared" si="3"/>
        <v>119.17307144890407</v>
      </c>
    </row>
    <row r="89" spans="1:12" x14ac:dyDescent="0.25">
      <c r="A89" s="13">
        <v>84</v>
      </c>
      <c r="B89" s="93" t="str">
        <f t="shared" si="2"/>
        <v>2008Přerov</v>
      </c>
      <c r="C89" s="13">
        <v>2008</v>
      </c>
      <c r="D89" s="14" t="s">
        <v>90</v>
      </c>
      <c r="E89" s="14" t="s">
        <v>82</v>
      </c>
      <c r="F89" s="28"/>
      <c r="G89" s="13"/>
      <c r="H89" s="88"/>
      <c r="I89" s="13">
        <v>1387</v>
      </c>
      <c r="J89" s="13">
        <v>1357</v>
      </c>
      <c r="K89" s="13">
        <v>365</v>
      </c>
      <c r="L89" s="15">
        <f t="shared" si="3"/>
        <v>98.176123802505529</v>
      </c>
    </row>
    <row r="90" spans="1:12" x14ac:dyDescent="0.25">
      <c r="A90" s="13">
        <v>85</v>
      </c>
      <c r="B90" s="93" t="str">
        <f t="shared" si="2"/>
        <v>2008Šumperk</v>
      </c>
      <c r="C90" s="13">
        <v>2008</v>
      </c>
      <c r="D90" s="14" t="s">
        <v>91</v>
      </c>
      <c r="E90" s="14" t="s">
        <v>82</v>
      </c>
      <c r="F90" s="28"/>
      <c r="G90" s="13"/>
      <c r="H90" s="88"/>
      <c r="I90" s="13">
        <v>1294</v>
      </c>
      <c r="J90" s="13">
        <v>1267</v>
      </c>
      <c r="K90" s="13">
        <v>414</v>
      </c>
      <c r="L90" s="15">
        <f t="shared" si="3"/>
        <v>119.26598263614838</v>
      </c>
    </row>
    <row r="91" spans="1:12" x14ac:dyDescent="0.25">
      <c r="A91" s="13">
        <v>86</v>
      </c>
      <c r="B91" s="93" t="str">
        <f t="shared" si="2"/>
        <v>2008Vsetín</v>
      </c>
      <c r="C91" s="13">
        <v>2008</v>
      </c>
      <c r="D91" s="14" t="s">
        <v>92</v>
      </c>
      <c r="E91" s="14" t="s">
        <v>82</v>
      </c>
      <c r="F91" s="28"/>
      <c r="G91" s="13"/>
      <c r="H91" s="88"/>
      <c r="I91" s="13">
        <v>1264</v>
      </c>
      <c r="J91" s="13">
        <v>1162</v>
      </c>
      <c r="K91" s="13">
        <v>474</v>
      </c>
      <c r="L91" s="15">
        <f t="shared" si="3"/>
        <v>148.88984509466437</v>
      </c>
    </row>
    <row r="92" spans="1:12" x14ac:dyDescent="0.25">
      <c r="A92" s="13">
        <v>1</v>
      </c>
      <c r="B92" s="93" t="str">
        <f t="shared" si="2"/>
        <v>2009Praha 1</v>
      </c>
      <c r="C92" s="13">
        <v>2009</v>
      </c>
      <c r="D92" s="14" t="s">
        <v>2</v>
      </c>
      <c r="E92" s="14" t="s">
        <v>3</v>
      </c>
      <c r="F92" s="28">
        <v>101.62390000000001</v>
      </c>
      <c r="G92" s="13">
        <v>56</v>
      </c>
      <c r="H92" s="88">
        <v>195</v>
      </c>
      <c r="I92" s="13">
        <v>216</v>
      </c>
      <c r="J92" s="13">
        <v>223</v>
      </c>
      <c r="K92" s="13">
        <v>90</v>
      </c>
      <c r="L92" s="15">
        <f t="shared" si="3"/>
        <v>147.30941704035874</v>
      </c>
    </row>
    <row r="93" spans="1:12" x14ac:dyDescent="0.25">
      <c r="A93" s="13">
        <v>2</v>
      </c>
      <c r="B93" s="93" t="str">
        <f t="shared" si="2"/>
        <v>2009Praha 2</v>
      </c>
      <c r="C93" s="13">
        <v>2009</v>
      </c>
      <c r="D93" s="14" t="s">
        <v>4</v>
      </c>
      <c r="E93" s="14" t="s">
        <v>3</v>
      </c>
      <c r="F93" s="28">
        <v>92.853660000000005</v>
      </c>
      <c r="G93" s="13">
        <v>34</v>
      </c>
      <c r="H93" s="88">
        <v>252</v>
      </c>
      <c r="I93" s="13">
        <v>407</v>
      </c>
      <c r="J93" s="13">
        <v>406</v>
      </c>
      <c r="K93" s="13">
        <v>62</v>
      </c>
      <c r="L93" s="15">
        <f t="shared" si="3"/>
        <v>55.738916256157637</v>
      </c>
    </row>
    <row r="94" spans="1:12" x14ac:dyDescent="0.25">
      <c r="A94" s="13">
        <v>3</v>
      </c>
      <c r="B94" s="93" t="str">
        <f t="shared" si="2"/>
        <v>2009Praha 3</v>
      </c>
      <c r="C94" s="13">
        <v>2009</v>
      </c>
      <c r="D94" s="14" t="s">
        <v>5</v>
      </c>
      <c r="E94" s="14" t="s">
        <v>3</v>
      </c>
      <c r="F94" s="28">
        <v>96.487579999999994</v>
      </c>
      <c r="G94" s="13">
        <v>61</v>
      </c>
      <c r="H94" s="88">
        <v>221</v>
      </c>
      <c r="I94" s="13">
        <v>814</v>
      </c>
      <c r="J94" s="13">
        <v>843</v>
      </c>
      <c r="K94" s="13">
        <v>227</v>
      </c>
      <c r="L94" s="15">
        <f t="shared" si="3"/>
        <v>98.285883748517207</v>
      </c>
    </row>
    <row r="95" spans="1:12" x14ac:dyDescent="0.25">
      <c r="A95" s="13">
        <v>4</v>
      </c>
      <c r="B95" s="93" t="str">
        <f t="shared" si="2"/>
        <v>2009Praha 4</v>
      </c>
      <c r="C95" s="13">
        <v>2009</v>
      </c>
      <c r="D95" s="14" t="s">
        <v>6</v>
      </c>
      <c r="E95" s="14" t="s">
        <v>3</v>
      </c>
      <c r="F95" s="28">
        <v>96.488929999999996</v>
      </c>
      <c r="G95" s="13">
        <v>57</v>
      </c>
      <c r="H95" s="88">
        <v>224</v>
      </c>
      <c r="I95" s="13">
        <v>2532</v>
      </c>
      <c r="J95" s="13">
        <v>2506</v>
      </c>
      <c r="K95" s="13">
        <v>602</v>
      </c>
      <c r="L95" s="15">
        <f t="shared" si="3"/>
        <v>87.681564245810051</v>
      </c>
    </row>
    <row r="96" spans="1:12" x14ac:dyDescent="0.25">
      <c r="A96" s="13">
        <v>5</v>
      </c>
      <c r="B96" s="93" t="str">
        <f t="shared" si="2"/>
        <v>2009Praha 5</v>
      </c>
      <c r="C96" s="13">
        <v>2009</v>
      </c>
      <c r="D96" s="14" t="s">
        <v>7</v>
      </c>
      <c r="E96" s="14" t="s">
        <v>3</v>
      </c>
      <c r="F96" s="28">
        <v>85.814130000000006</v>
      </c>
      <c r="G96" s="13">
        <v>47</v>
      </c>
      <c r="H96" s="88">
        <v>189</v>
      </c>
      <c r="I96" s="13">
        <v>1591</v>
      </c>
      <c r="J96" s="13">
        <v>1670</v>
      </c>
      <c r="K96" s="13">
        <v>295</v>
      </c>
      <c r="L96" s="15">
        <f t="shared" si="3"/>
        <v>64.476047904191617</v>
      </c>
    </row>
    <row r="97" spans="1:12" x14ac:dyDescent="0.25">
      <c r="A97" s="13">
        <v>6</v>
      </c>
      <c r="B97" s="93" t="str">
        <f t="shared" si="2"/>
        <v>2009Praha 6</v>
      </c>
      <c r="C97" s="13">
        <v>2009</v>
      </c>
      <c r="D97" s="14" t="s">
        <v>8</v>
      </c>
      <c r="E97" s="14" t="s">
        <v>3</v>
      </c>
      <c r="F97" s="28">
        <v>97.582740000000001</v>
      </c>
      <c r="G97" s="13">
        <v>59</v>
      </c>
      <c r="H97" s="88">
        <v>194</v>
      </c>
      <c r="I97" s="13">
        <v>1132</v>
      </c>
      <c r="J97" s="13">
        <v>1229</v>
      </c>
      <c r="K97" s="13">
        <v>212</v>
      </c>
      <c r="L97" s="15">
        <f t="shared" si="3"/>
        <v>62.961757526444266</v>
      </c>
    </row>
    <row r="98" spans="1:12" x14ac:dyDescent="0.25">
      <c r="A98" s="13">
        <v>7</v>
      </c>
      <c r="B98" s="93" t="str">
        <f t="shared" si="2"/>
        <v>2009Praha 7</v>
      </c>
      <c r="C98" s="13">
        <v>2009</v>
      </c>
      <c r="D98" s="14" t="s">
        <v>9</v>
      </c>
      <c r="E98" s="14" t="s">
        <v>3</v>
      </c>
      <c r="F98" s="28">
        <v>72.457310000000007</v>
      </c>
      <c r="G98" s="13">
        <v>41</v>
      </c>
      <c r="H98" s="88">
        <v>156</v>
      </c>
      <c r="I98" s="13">
        <v>335</v>
      </c>
      <c r="J98" s="13">
        <v>352</v>
      </c>
      <c r="K98" s="13">
        <v>75</v>
      </c>
      <c r="L98" s="15">
        <f t="shared" si="3"/>
        <v>77.76988636363636</v>
      </c>
    </row>
    <row r="99" spans="1:12" x14ac:dyDescent="0.25">
      <c r="A99" s="13">
        <v>8</v>
      </c>
      <c r="B99" s="93" t="str">
        <f t="shared" si="2"/>
        <v>2009Praha 8</v>
      </c>
      <c r="C99" s="13">
        <v>2009</v>
      </c>
      <c r="D99" s="14" t="s">
        <v>10</v>
      </c>
      <c r="E99" s="14" t="s">
        <v>3</v>
      </c>
      <c r="F99" s="28">
        <v>100.5838</v>
      </c>
      <c r="G99" s="13">
        <v>62</v>
      </c>
      <c r="H99" s="88">
        <v>230</v>
      </c>
      <c r="I99" s="13">
        <v>1091</v>
      </c>
      <c r="J99" s="13">
        <v>1077</v>
      </c>
      <c r="K99" s="13">
        <v>262</v>
      </c>
      <c r="L99" s="15">
        <f t="shared" si="3"/>
        <v>88.792943361188492</v>
      </c>
    </row>
    <row r="100" spans="1:12" x14ac:dyDescent="0.25">
      <c r="A100" s="13">
        <v>9</v>
      </c>
      <c r="B100" s="93" t="str">
        <f t="shared" si="2"/>
        <v>2009Praha 9</v>
      </c>
      <c r="C100" s="13">
        <v>2009</v>
      </c>
      <c r="D100" s="14" t="s">
        <v>11</v>
      </c>
      <c r="E100" s="14" t="s">
        <v>3</v>
      </c>
      <c r="F100" s="28">
        <v>73.841719999999995</v>
      </c>
      <c r="G100" s="13">
        <v>44</v>
      </c>
      <c r="H100" s="88">
        <v>165</v>
      </c>
      <c r="I100" s="13">
        <v>1659</v>
      </c>
      <c r="J100" s="13">
        <v>1727</v>
      </c>
      <c r="K100" s="13">
        <v>252</v>
      </c>
      <c r="L100" s="15">
        <f t="shared" si="3"/>
        <v>53.259988419224086</v>
      </c>
    </row>
    <row r="101" spans="1:12" x14ac:dyDescent="0.25">
      <c r="A101" s="13">
        <v>10</v>
      </c>
      <c r="B101" s="93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28">
        <v>90.898700000000005</v>
      </c>
      <c r="G101" s="13">
        <v>55</v>
      </c>
      <c r="H101" s="88">
        <v>203</v>
      </c>
      <c r="I101" s="13">
        <v>1643</v>
      </c>
      <c r="J101" s="13">
        <v>1664</v>
      </c>
      <c r="K101" s="13">
        <v>308</v>
      </c>
      <c r="L101" s="15">
        <f t="shared" si="3"/>
        <v>67.56009615384616</v>
      </c>
    </row>
    <row r="102" spans="1:12" x14ac:dyDescent="0.25">
      <c r="A102" s="13">
        <v>11</v>
      </c>
      <c r="B102" s="93" t="str">
        <f t="shared" si="2"/>
        <v>2009Beroun</v>
      </c>
      <c r="C102" s="13">
        <v>2009</v>
      </c>
      <c r="D102" s="14" t="s">
        <v>13</v>
      </c>
      <c r="E102" s="14" t="s">
        <v>14</v>
      </c>
      <c r="F102" s="28">
        <v>107.7226</v>
      </c>
      <c r="G102" s="13">
        <v>58</v>
      </c>
      <c r="H102" s="88">
        <v>254</v>
      </c>
      <c r="I102" s="13">
        <v>1104</v>
      </c>
      <c r="J102" s="13">
        <v>998</v>
      </c>
      <c r="K102" s="13">
        <v>307</v>
      </c>
      <c r="L102" s="15">
        <f t="shared" si="3"/>
        <v>112.27955911823646</v>
      </c>
    </row>
    <row r="103" spans="1:12" x14ac:dyDescent="0.25">
      <c r="A103" s="13">
        <v>12</v>
      </c>
      <c r="B103" s="93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28">
        <v>79.859780000000001</v>
      </c>
      <c r="G103" s="13">
        <v>50</v>
      </c>
      <c r="H103" s="88">
        <v>167</v>
      </c>
      <c r="I103" s="13">
        <v>813</v>
      </c>
      <c r="J103" s="13">
        <v>845</v>
      </c>
      <c r="K103" s="13">
        <v>194</v>
      </c>
      <c r="L103" s="15">
        <f t="shared" si="3"/>
        <v>83.798816568047329</v>
      </c>
    </row>
    <row r="104" spans="1:12" x14ac:dyDescent="0.25">
      <c r="A104" s="13">
        <v>13</v>
      </c>
      <c r="B104" s="93" t="str">
        <f t="shared" si="2"/>
        <v>2009Kladno</v>
      </c>
      <c r="C104" s="13">
        <v>2009</v>
      </c>
      <c r="D104" s="14" t="s">
        <v>16</v>
      </c>
      <c r="E104" s="14" t="s">
        <v>14</v>
      </c>
      <c r="F104" s="28">
        <v>89.240440000000007</v>
      </c>
      <c r="G104" s="13">
        <v>64</v>
      </c>
      <c r="H104" s="88">
        <v>185</v>
      </c>
      <c r="I104" s="13">
        <v>1918</v>
      </c>
      <c r="J104" s="13">
        <v>1956</v>
      </c>
      <c r="K104" s="13">
        <v>374</v>
      </c>
      <c r="L104" s="15">
        <f t="shared" si="3"/>
        <v>69.790388548057251</v>
      </c>
    </row>
    <row r="105" spans="1:12" x14ac:dyDescent="0.25">
      <c r="A105" s="13">
        <v>14</v>
      </c>
      <c r="B105" s="93" t="str">
        <f t="shared" si="2"/>
        <v>2009Kolín</v>
      </c>
      <c r="C105" s="13">
        <v>2009</v>
      </c>
      <c r="D105" s="14" t="s">
        <v>17</v>
      </c>
      <c r="E105" s="14" t="s">
        <v>14</v>
      </c>
      <c r="F105" s="28">
        <v>77.530010000000004</v>
      </c>
      <c r="G105" s="13">
        <v>55</v>
      </c>
      <c r="H105" s="88">
        <v>153</v>
      </c>
      <c r="I105" s="13">
        <v>1272</v>
      </c>
      <c r="J105" s="13">
        <v>1274</v>
      </c>
      <c r="K105" s="13">
        <v>289</v>
      </c>
      <c r="L105" s="15">
        <f t="shared" si="3"/>
        <v>82.798273155416013</v>
      </c>
    </row>
    <row r="106" spans="1:12" x14ac:dyDescent="0.25">
      <c r="A106" s="13">
        <v>15</v>
      </c>
      <c r="B106" s="93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28">
        <v>74.487679999999997</v>
      </c>
      <c r="G106" s="13">
        <v>49</v>
      </c>
      <c r="H106" s="88">
        <v>144</v>
      </c>
      <c r="I106" s="13">
        <v>825</v>
      </c>
      <c r="J106" s="13">
        <v>882</v>
      </c>
      <c r="K106" s="13">
        <v>110</v>
      </c>
      <c r="L106" s="15">
        <f t="shared" si="3"/>
        <v>45.521541950113374</v>
      </c>
    </row>
    <row r="107" spans="1:12" x14ac:dyDescent="0.25">
      <c r="A107" s="13">
        <v>16</v>
      </c>
      <c r="B107" s="93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28">
        <v>88.254940000000005</v>
      </c>
      <c r="G107" s="13">
        <v>62.5</v>
      </c>
      <c r="H107" s="88">
        <v>175</v>
      </c>
      <c r="I107" s="13">
        <v>1237</v>
      </c>
      <c r="J107" s="13">
        <v>1197</v>
      </c>
      <c r="K107" s="13">
        <v>272</v>
      </c>
      <c r="L107" s="15">
        <f t="shared" si="3"/>
        <v>82.9406850459482</v>
      </c>
    </row>
    <row r="108" spans="1:12" x14ac:dyDescent="0.25">
      <c r="A108" s="13">
        <v>17</v>
      </c>
      <c r="B108" s="93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28">
        <v>63.335819999999998</v>
      </c>
      <c r="G108" s="13">
        <v>38</v>
      </c>
      <c r="H108" s="88">
        <v>131</v>
      </c>
      <c r="I108" s="13">
        <v>1469</v>
      </c>
      <c r="J108" s="13">
        <v>1468</v>
      </c>
      <c r="K108" s="13">
        <v>237</v>
      </c>
      <c r="L108" s="15">
        <f t="shared" si="3"/>
        <v>58.927111716621255</v>
      </c>
    </row>
    <row r="109" spans="1:12" x14ac:dyDescent="0.25">
      <c r="A109" s="13">
        <v>18</v>
      </c>
      <c r="B109" s="93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28">
        <v>63.322519999999997</v>
      </c>
      <c r="G109" s="13">
        <v>35</v>
      </c>
      <c r="H109" s="88">
        <v>151</v>
      </c>
      <c r="I109" s="13">
        <v>1193</v>
      </c>
      <c r="J109" s="13">
        <v>1196</v>
      </c>
      <c r="K109" s="13">
        <v>185</v>
      </c>
      <c r="L109" s="15">
        <f t="shared" si="3"/>
        <v>56.459030100334452</v>
      </c>
    </row>
    <row r="110" spans="1:12" x14ac:dyDescent="0.25">
      <c r="A110" s="13">
        <v>19</v>
      </c>
      <c r="B110" s="93" t="str">
        <f t="shared" si="2"/>
        <v>2009Praha-Východ</v>
      </c>
      <c r="C110" s="13">
        <v>2009</v>
      </c>
      <c r="D110" s="14" t="s">
        <v>133</v>
      </c>
      <c r="E110" s="14" t="s">
        <v>14</v>
      </c>
      <c r="F110" s="28">
        <v>74.904920000000004</v>
      </c>
      <c r="G110" s="13">
        <v>48</v>
      </c>
      <c r="H110" s="88">
        <v>164</v>
      </c>
      <c r="I110" s="13">
        <v>1489</v>
      </c>
      <c r="J110" s="13">
        <v>1454</v>
      </c>
      <c r="K110" s="13">
        <v>278</v>
      </c>
      <c r="L110" s="15">
        <f t="shared" si="3"/>
        <v>69.786795048143048</v>
      </c>
    </row>
    <row r="111" spans="1:12" x14ac:dyDescent="0.25">
      <c r="A111" s="13">
        <v>20</v>
      </c>
      <c r="B111" s="93" t="str">
        <f t="shared" si="2"/>
        <v>2009Praha-Západ</v>
      </c>
      <c r="C111" s="13">
        <v>2009</v>
      </c>
      <c r="D111" s="14" t="s">
        <v>134</v>
      </c>
      <c r="E111" s="14" t="s">
        <v>14</v>
      </c>
      <c r="F111" s="28">
        <v>70.002979999999994</v>
      </c>
      <c r="G111" s="13">
        <v>42</v>
      </c>
      <c r="H111" s="88">
        <v>164</v>
      </c>
      <c r="I111" s="13">
        <v>1469</v>
      </c>
      <c r="J111" s="13">
        <v>1475</v>
      </c>
      <c r="K111" s="13">
        <v>318</v>
      </c>
      <c r="L111" s="15">
        <f t="shared" si="3"/>
        <v>78.691525423728805</v>
      </c>
    </row>
    <row r="112" spans="1:12" x14ac:dyDescent="0.25">
      <c r="A112" s="13">
        <v>21</v>
      </c>
      <c r="B112" s="93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28">
        <v>71.590710000000001</v>
      </c>
      <c r="G112" s="13">
        <v>42</v>
      </c>
      <c r="H112" s="88">
        <v>142</v>
      </c>
      <c r="I112" s="13">
        <v>972</v>
      </c>
      <c r="J112" s="13">
        <v>988</v>
      </c>
      <c r="K112" s="13">
        <v>172</v>
      </c>
      <c r="L112" s="15">
        <f t="shared" si="3"/>
        <v>63.542510121457489</v>
      </c>
    </row>
    <row r="113" spans="1:12" x14ac:dyDescent="0.25">
      <c r="A113" s="13">
        <v>22</v>
      </c>
      <c r="B113" s="93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28">
        <v>62.539569999999998</v>
      </c>
      <c r="G113" s="13">
        <v>43</v>
      </c>
      <c r="H113" s="88">
        <v>132</v>
      </c>
      <c r="I113" s="13">
        <v>734</v>
      </c>
      <c r="J113" s="13">
        <v>749</v>
      </c>
      <c r="K113" s="13">
        <v>103</v>
      </c>
      <c r="L113" s="15">
        <f t="shared" si="3"/>
        <v>50.193591455273705</v>
      </c>
    </row>
    <row r="114" spans="1:12" x14ac:dyDescent="0.25">
      <c r="A114" s="13">
        <v>23</v>
      </c>
      <c r="B114" s="93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28">
        <v>54.072009999999999</v>
      </c>
      <c r="G114" s="13">
        <v>27</v>
      </c>
      <c r="H114" s="88">
        <v>139</v>
      </c>
      <c r="I114" s="13">
        <v>2272</v>
      </c>
      <c r="J114" s="13">
        <v>2287</v>
      </c>
      <c r="K114" s="13">
        <v>266</v>
      </c>
      <c r="L114" s="15">
        <f t="shared" si="3"/>
        <v>42.452995190205506</v>
      </c>
    </row>
    <row r="115" spans="1:12" x14ac:dyDescent="0.25">
      <c r="A115" s="13">
        <v>24</v>
      </c>
      <c r="B115" s="93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28">
        <v>76.448520000000002</v>
      </c>
      <c r="G115" s="13">
        <v>43</v>
      </c>
      <c r="H115" s="88">
        <v>167</v>
      </c>
      <c r="I115" s="13">
        <v>788</v>
      </c>
      <c r="J115" s="13">
        <v>819</v>
      </c>
      <c r="K115" s="13">
        <v>114</v>
      </c>
      <c r="L115" s="15">
        <f t="shared" si="3"/>
        <v>50.80586080586081</v>
      </c>
    </row>
    <row r="116" spans="1:12" x14ac:dyDescent="0.25">
      <c r="A116" s="13">
        <v>25</v>
      </c>
      <c r="B116" s="93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28">
        <v>46.733179999999997</v>
      </c>
      <c r="G116" s="13">
        <v>23</v>
      </c>
      <c r="H116" s="88">
        <v>93</v>
      </c>
      <c r="I116" s="13">
        <v>918</v>
      </c>
      <c r="J116" s="13">
        <v>919</v>
      </c>
      <c r="K116" s="13">
        <v>87</v>
      </c>
      <c r="L116" s="15">
        <f t="shared" si="3"/>
        <v>34.553862894450489</v>
      </c>
    </row>
    <row r="117" spans="1:12" x14ac:dyDescent="0.25">
      <c r="A117" s="13">
        <v>26</v>
      </c>
      <c r="B117" s="93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28">
        <v>50.225090000000002</v>
      </c>
      <c r="G117" s="13">
        <v>28</v>
      </c>
      <c r="H117" s="88">
        <v>105</v>
      </c>
      <c r="I117" s="13">
        <v>620</v>
      </c>
      <c r="J117" s="13">
        <v>623</v>
      </c>
      <c r="K117" s="13">
        <v>61</v>
      </c>
      <c r="L117" s="15">
        <f t="shared" si="3"/>
        <v>35.738362760834669</v>
      </c>
    </row>
    <row r="118" spans="1:12" x14ac:dyDescent="0.25">
      <c r="A118" s="13">
        <v>27</v>
      </c>
      <c r="B118" s="93" t="str">
        <f t="shared" si="2"/>
        <v>2009Písek</v>
      </c>
      <c r="C118" s="13">
        <v>2009</v>
      </c>
      <c r="D118" s="14" t="s">
        <v>29</v>
      </c>
      <c r="E118" s="14" t="s">
        <v>25</v>
      </c>
      <c r="F118" s="28">
        <v>66.205169999999995</v>
      </c>
      <c r="G118" s="13">
        <v>42</v>
      </c>
      <c r="H118" s="88">
        <v>149</v>
      </c>
      <c r="I118" s="13">
        <v>734</v>
      </c>
      <c r="J118" s="13">
        <v>726</v>
      </c>
      <c r="K118" s="13">
        <v>113</v>
      </c>
      <c r="L118" s="15">
        <f t="shared" si="3"/>
        <v>56.811294765840216</v>
      </c>
    </row>
    <row r="119" spans="1:12" x14ac:dyDescent="0.25">
      <c r="A119" s="13">
        <v>28</v>
      </c>
      <c r="B119" s="93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28">
        <v>54.162480000000002</v>
      </c>
      <c r="G119" s="13">
        <v>35</v>
      </c>
      <c r="H119" s="88">
        <v>107</v>
      </c>
      <c r="I119" s="13">
        <v>546</v>
      </c>
      <c r="J119" s="13">
        <v>557</v>
      </c>
      <c r="K119" s="13">
        <v>73</v>
      </c>
      <c r="L119" s="15">
        <f t="shared" si="3"/>
        <v>47.836624775583481</v>
      </c>
    </row>
    <row r="120" spans="1:12" x14ac:dyDescent="0.25">
      <c r="A120" s="13">
        <v>29</v>
      </c>
      <c r="B120" s="93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28">
        <v>48.504330000000003</v>
      </c>
      <c r="G120" s="13">
        <v>27</v>
      </c>
      <c r="H120" s="88">
        <v>110</v>
      </c>
      <c r="I120" s="13">
        <v>671</v>
      </c>
      <c r="J120" s="13">
        <v>692</v>
      </c>
      <c r="K120" s="13">
        <v>69</v>
      </c>
      <c r="L120" s="15">
        <f t="shared" si="3"/>
        <v>36.394508670520231</v>
      </c>
    </row>
    <row r="121" spans="1:12" x14ac:dyDescent="0.25">
      <c r="A121" s="13">
        <v>30</v>
      </c>
      <c r="B121" s="93" t="str">
        <f t="shared" si="2"/>
        <v>2009Tábor</v>
      </c>
      <c r="C121" s="13">
        <v>2009</v>
      </c>
      <c r="D121" s="14" t="s">
        <v>32</v>
      </c>
      <c r="E121" s="14" t="s">
        <v>25</v>
      </c>
      <c r="F121" s="28">
        <v>65.805790000000002</v>
      </c>
      <c r="G121" s="13">
        <v>41</v>
      </c>
      <c r="H121" s="88">
        <v>140</v>
      </c>
      <c r="I121" s="13">
        <v>922</v>
      </c>
      <c r="J121" s="13">
        <v>877</v>
      </c>
      <c r="K121" s="13">
        <v>206</v>
      </c>
      <c r="L121" s="15">
        <f t="shared" si="3"/>
        <v>85.735461801596344</v>
      </c>
    </row>
    <row r="122" spans="1:12" x14ac:dyDescent="0.25">
      <c r="A122" s="13">
        <v>31</v>
      </c>
      <c r="B122" s="93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28">
        <v>76.726399999999998</v>
      </c>
      <c r="G122" s="13">
        <v>52</v>
      </c>
      <c r="H122" s="88">
        <v>165</v>
      </c>
      <c r="I122" s="13">
        <v>675</v>
      </c>
      <c r="J122" s="13">
        <v>692</v>
      </c>
      <c r="K122" s="13">
        <v>119</v>
      </c>
      <c r="L122" s="15">
        <f t="shared" si="3"/>
        <v>62.767341040462433</v>
      </c>
    </row>
    <row r="123" spans="1:12" x14ac:dyDescent="0.25">
      <c r="A123" s="13">
        <v>32</v>
      </c>
      <c r="B123" s="93" t="str">
        <f t="shared" si="2"/>
        <v>2009Cheb</v>
      </c>
      <c r="C123" s="13">
        <v>2009</v>
      </c>
      <c r="D123" s="14" t="s">
        <v>35</v>
      </c>
      <c r="E123" s="14" t="s">
        <v>34</v>
      </c>
      <c r="F123" s="28">
        <v>105.6165</v>
      </c>
      <c r="G123" s="13">
        <v>79.5</v>
      </c>
      <c r="H123" s="88">
        <v>217.5</v>
      </c>
      <c r="I123" s="13">
        <v>1126</v>
      </c>
      <c r="J123" s="13">
        <v>969</v>
      </c>
      <c r="K123" s="13">
        <v>418</v>
      </c>
      <c r="L123" s="15">
        <f t="shared" si="3"/>
        <v>157.45098039215688</v>
      </c>
    </row>
    <row r="124" spans="1:12" x14ac:dyDescent="0.25">
      <c r="A124" s="13">
        <v>33</v>
      </c>
      <c r="B124" s="93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28">
        <v>132.1045</v>
      </c>
      <c r="G124" s="13">
        <v>75</v>
      </c>
      <c r="H124" s="88">
        <v>297</v>
      </c>
      <c r="I124" s="13">
        <v>1589</v>
      </c>
      <c r="J124" s="13">
        <v>1669</v>
      </c>
      <c r="K124" s="13">
        <v>448</v>
      </c>
      <c r="L124" s="15">
        <f t="shared" si="3"/>
        <v>97.974835230677044</v>
      </c>
    </row>
    <row r="125" spans="1:12" x14ac:dyDescent="0.25">
      <c r="A125" s="13">
        <v>34</v>
      </c>
      <c r="B125" s="93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28">
        <v>90.320350000000005</v>
      </c>
      <c r="G125" s="13">
        <v>55</v>
      </c>
      <c r="H125" s="88">
        <v>180</v>
      </c>
      <c r="I125" s="13">
        <v>896</v>
      </c>
      <c r="J125" s="13">
        <v>851</v>
      </c>
      <c r="K125" s="13">
        <v>216</v>
      </c>
      <c r="L125" s="15">
        <f t="shared" si="3"/>
        <v>92.643948296122204</v>
      </c>
    </row>
    <row r="126" spans="1:12" x14ac:dyDescent="0.25">
      <c r="A126" s="13">
        <v>35</v>
      </c>
      <c r="B126" s="93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28">
        <v>70.888540000000006</v>
      </c>
      <c r="G126" s="13">
        <v>44.5</v>
      </c>
      <c r="H126" s="88">
        <v>148</v>
      </c>
      <c r="I126" s="13">
        <v>727</v>
      </c>
      <c r="J126" s="13">
        <v>713</v>
      </c>
      <c r="K126" s="13">
        <v>154</v>
      </c>
      <c r="L126" s="15">
        <f t="shared" si="3"/>
        <v>78.835904628330994</v>
      </c>
    </row>
    <row r="127" spans="1:12" x14ac:dyDescent="0.25">
      <c r="A127" s="13">
        <v>36</v>
      </c>
      <c r="B127" s="93" t="str">
        <f t="shared" si="2"/>
        <v>2009Plzeň-Město</v>
      </c>
      <c r="C127" s="13">
        <v>2009</v>
      </c>
      <c r="D127" s="14" t="s">
        <v>135</v>
      </c>
      <c r="E127" s="14" t="s">
        <v>34</v>
      </c>
      <c r="F127" s="28">
        <v>96.161649999999995</v>
      </c>
      <c r="G127" s="13">
        <v>61</v>
      </c>
      <c r="H127" s="88">
        <v>201</v>
      </c>
      <c r="I127" s="13">
        <v>1738</v>
      </c>
      <c r="J127" s="13">
        <v>1711</v>
      </c>
      <c r="K127" s="13">
        <v>399</v>
      </c>
      <c r="L127" s="15">
        <f t="shared" si="3"/>
        <v>85.116890707188773</v>
      </c>
    </row>
    <row r="128" spans="1:12" x14ac:dyDescent="0.25">
      <c r="A128" s="13">
        <v>37</v>
      </c>
      <c r="B128" s="93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28">
        <v>92.842579999999998</v>
      </c>
      <c r="G128" s="13">
        <v>46</v>
      </c>
      <c r="H128" s="88">
        <v>198</v>
      </c>
      <c r="I128" s="13">
        <v>579</v>
      </c>
      <c r="J128" s="13">
        <v>611</v>
      </c>
      <c r="K128" s="13">
        <v>120</v>
      </c>
      <c r="L128" s="15">
        <f t="shared" si="3"/>
        <v>71.685761047463174</v>
      </c>
    </row>
    <row r="129" spans="1:12" x14ac:dyDescent="0.25">
      <c r="A129" s="13">
        <v>38</v>
      </c>
      <c r="B129" s="93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28">
        <v>76.275000000000006</v>
      </c>
      <c r="G129" s="13">
        <v>48</v>
      </c>
      <c r="H129" s="88">
        <v>160.5</v>
      </c>
      <c r="I129" s="13">
        <v>429</v>
      </c>
      <c r="J129" s="13">
        <v>437</v>
      </c>
      <c r="K129" s="13">
        <v>91</v>
      </c>
      <c r="L129" s="15">
        <f t="shared" si="3"/>
        <v>76.006864988558348</v>
      </c>
    </row>
    <row r="130" spans="1:12" x14ac:dyDescent="0.25">
      <c r="A130" s="13">
        <v>39</v>
      </c>
      <c r="B130" s="93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28">
        <v>108.0663</v>
      </c>
      <c r="G130" s="13">
        <v>85</v>
      </c>
      <c r="H130" s="88">
        <v>194</v>
      </c>
      <c r="I130" s="13">
        <v>1351</v>
      </c>
      <c r="J130" s="13">
        <v>1467</v>
      </c>
      <c r="K130" s="13">
        <v>287</v>
      </c>
      <c r="L130" s="15">
        <f t="shared" si="3"/>
        <v>71.407634628493525</v>
      </c>
    </row>
    <row r="131" spans="1:12" x14ac:dyDescent="0.25">
      <c r="A131" s="13">
        <v>40</v>
      </c>
      <c r="B131" s="93" t="str">
        <f t="shared" si="2"/>
        <v>2009Tachov</v>
      </c>
      <c r="C131" s="13">
        <v>2009</v>
      </c>
      <c r="D131" s="14" t="s">
        <v>42</v>
      </c>
      <c r="E131" s="14" t="s">
        <v>34</v>
      </c>
      <c r="F131" s="28">
        <v>101.8916</v>
      </c>
      <c r="G131" s="13">
        <v>55</v>
      </c>
      <c r="H131" s="88">
        <v>231</v>
      </c>
      <c r="I131" s="13">
        <v>688</v>
      </c>
      <c r="J131" s="13">
        <v>650</v>
      </c>
      <c r="K131" s="13">
        <v>182</v>
      </c>
      <c r="L131" s="15">
        <f t="shared" si="3"/>
        <v>102.2</v>
      </c>
    </row>
    <row r="132" spans="1:12" x14ac:dyDescent="0.25">
      <c r="A132" s="13">
        <v>41</v>
      </c>
      <c r="B132" s="93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28">
        <v>120.2251</v>
      </c>
      <c r="G132" s="13">
        <v>86</v>
      </c>
      <c r="H132" s="88">
        <v>224</v>
      </c>
      <c r="I132" s="13">
        <v>1485</v>
      </c>
      <c r="J132" s="13">
        <v>1533</v>
      </c>
      <c r="K132" s="13">
        <v>442</v>
      </c>
      <c r="L132" s="15">
        <f t="shared" si="3"/>
        <v>105.23809523809523</v>
      </c>
    </row>
    <row r="133" spans="1:12" x14ac:dyDescent="0.25">
      <c r="A133" s="13">
        <v>42</v>
      </c>
      <c r="B133" s="93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28">
        <v>126.348</v>
      </c>
      <c r="G133" s="13">
        <v>96</v>
      </c>
      <c r="H133" s="88">
        <v>230</v>
      </c>
      <c r="I133" s="13">
        <v>1860</v>
      </c>
      <c r="J133" s="13">
        <v>1736</v>
      </c>
      <c r="K133" s="13">
        <v>731</v>
      </c>
      <c r="L133" s="15">
        <f t="shared" si="3"/>
        <v>153.69527649769586</v>
      </c>
    </row>
    <row r="134" spans="1:12" x14ac:dyDescent="0.25">
      <c r="A134" s="13">
        <v>43</v>
      </c>
      <c r="B134" s="93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28">
        <v>725.47149999999999</v>
      </c>
      <c r="G134" s="13">
        <v>699</v>
      </c>
      <c r="H134" s="88">
        <v>1378</v>
      </c>
      <c r="I134" s="13">
        <v>1546</v>
      </c>
      <c r="J134" s="13">
        <v>1546</v>
      </c>
      <c r="K134" s="13">
        <v>1970</v>
      </c>
      <c r="L134" s="15">
        <f t="shared" si="3"/>
        <v>465.10349288486418</v>
      </c>
    </row>
    <row r="135" spans="1:12" x14ac:dyDescent="0.25">
      <c r="A135" s="13">
        <v>44</v>
      </c>
      <c r="B135" s="93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28">
        <v>92.695499999999996</v>
      </c>
      <c r="G135" s="13">
        <v>43</v>
      </c>
      <c r="H135" s="88">
        <v>224</v>
      </c>
      <c r="I135" s="13">
        <v>874</v>
      </c>
      <c r="J135" s="13">
        <v>954</v>
      </c>
      <c r="K135" s="13">
        <v>141</v>
      </c>
      <c r="L135" s="15">
        <f t="shared" ref="L135:L198" si="5">K135/J135*365</f>
        <v>53.946540880503143</v>
      </c>
    </row>
    <row r="136" spans="1:12" x14ac:dyDescent="0.25">
      <c r="A136" s="13">
        <v>45</v>
      </c>
      <c r="B136" s="93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28">
        <v>183.6585</v>
      </c>
      <c r="G136" s="13">
        <v>152</v>
      </c>
      <c r="H136" s="88">
        <v>346</v>
      </c>
      <c r="I136" s="13">
        <v>1756</v>
      </c>
      <c r="J136" s="13">
        <v>1659</v>
      </c>
      <c r="K136" s="13">
        <v>905</v>
      </c>
      <c r="L136" s="15">
        <f t="shared" si="5"/>
        <v>199.11091018685954</v>
      </c>
    </row>
    <row r="137" spans="1:12" x14ac:dyDescent="0.25">
      <c r="A137" s="13">
        <v>46</v>
      </c>
      <c r="B137" s="93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28">
        <v>128.89330000000001</v>
      </c>
      <c r="G137" s="13">
        <v>82</v>
      </c>
      <c r="H137" s="88">
        <v>249</v>
      </c>
      <c r="I137" s="13">
        <v>1607</v>
      </c>
      <c r="J137" s="13">
        <v>1622</v>
      </c>
      <c r="K137" s="13">
        <v>419</v>
      </c>
      <c r="L137" s="15">
        <f t="shared" si="5"/>
        <v>94.287916152897651</v>
      </c>
    </row>
    <row r="138" spans="1:12" x14ac:dyDescent="0.25">
      <c r="A138" s="13">
        <v>47</v>
      </c>
      <c r="B138" s="93" t="str">
        <f t="shared" si="4"/>
        <v>2009Louny</v>
      </c>
      <c r="C138" s="13">
        <v>2009</v>
      </c>
      <c r="D138" s="14" t="s">
        <v>50</v>
      </c>
      <c r="E138" s="14" t="s">
        <v>44</v>
      </c>
      <c r="F138" s="28">
        <v>165.28649999999999</v>
      </c>
      <c r="G138" s="13">
        <v>127</v>
      </c>
      <c r="H138" s="88">
        <v>267</v>
      </c>
      <c r="I138" s="13">
        <v>1155</v>
      </c>
      <c r="J138" s="13">
        <v>999</v>
      </c>
      <c r="K138" s="13">
        <v>579</v>
      </c>
      <c r="L138" s="15">
        <f t="shared" si="5"/>
        <v>211.54654654654655</v>
      </c>
    </row>
    <row r="139" spans="1:12" x14ac:dyDescent="0.25">
      <c r="A139" s="13">
        <v>48</v>
      </c>
      <c r="B139" s="93" t="str">
        <f t="shared" si="4"/>
        <v>2009Most</v>
      </c>
      <c r="C139" s="13">
        <v>2009</v>
      </c>
      <c r="D139" s="14" t="s">
        <v>51</v>
      </c>
      <c r="E139" s="14" t="s">
        <v>44</v>
      </c>
      <c r="F139" s="28">
        <v>155.8929</v>
      </c>
      <c r="G139" s="13">
        <v>110.5</v>
      </c>
      <c r="H139" s="88">
        <v>311.5</v>
      </c>
      <c r="I139" s="13">
        <v>1857</v>
      </c>
      <c r="J139" s="13">
        <v>1877</v>
      </c>
      <c r="K139" s="13">
        <v>695</v>
      </c>
      <c r="L139" s="15">
        <f t="shared" si="5"/>
        <v>135.14917421417155</v>
      </c>
    </row>
    <row r="140" spans="1:12" x14ac:dyDescent="0.25">
      <c r="A140" s="13">
        <v>49</v>
      </c>
      <c r="B140" s="93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28">
        <v>241.1174</v>
      </c>
      <c r="G140" s="13">
        <v>156</v>
      </c>
      <c r="H140" s="88">
        <v>497</v>
      </c>
      <c r="I140" s="13">
        <v>1883</v>
      </c>
      <c r="J140" s="13">
        <v>2027</v>
      </c>
      <c r="K140" s="13">
        <v>978</v>
      </c>
      <c r="L140" s="15">
        <f t="shared" si="5"/>
        <v>176.10754810064134</v>
      </c>
    </row>
    <row r="141" spans="1:12" x14ac:dyDescent="0.25">
      <c r="A141" s="13">
        <v>50</v>
      </c>
      <c r="B141" s="93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28">
        <v>204.9512</v>
      </c>
      <c r="G141" s="13">
        <v>95</v>
      </c>
      <c r="H141" s="88">
        <v>488</v>
      </c>
      <c r="I141" s="13">
        <v>1915</v>
      </c>
      <c r="J141" s="13">
        <v>1959</v>
      </c>
      <c r="K141" s="13">
        <v>922</v>
      </c>
      <c r="L141" s="15">
        <f t="shared" si="5"/>
        <v>171.78662582950486</v>
      </c>
    </row>
    <row r="142" spans="1:12" x14ac:dyDescent="0.25">
      <c r="A142" s="13">
        <v>51</v>
      </c>
      <c r="B142" s="93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28">
        <v>106.2248</v>
      </c>
      <c r="G142" s="13">
        <v>78</v>
      </c>
      <c r="H142" s="88">
        <v>205</v>
      </c>
      <c r="I142" s="13">
        <v>885</v>
      </c>
      <c r="J142" s="13">
        <v>883</v>
      </c>
      <c r="K142" s="13">
        <v>207</v>
      </c>
      <c r="L142" s="15">
        <f t="shared" si="5"/>
        <v>85.566251415628543</v>
      </c>
    </row>
    <row r="143" spans="1:12" x14ac:dyDescent="0.25">
      <c r="A143" s="13">
        <v>52</v>
      </c>
      <c r="B143" s="93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28">
        <v>91.907769999999999</v>
      </c>
      <c r="G143" s="13">
        <v>53</v>
      </c>
      <c r="H143" s="88">
        <v>203</v>
      </c>
      <c r="I143" s="13">
        <v>1458</v>
      </c>
      <c r="J143" s="13">
        <v>1454</v>
      </c>
      <c r="K143" s="13">
        <v>341</v>
      </c>
      <c r="L143" s="15">
        <f t="shared" si="5"/>
        <v>85.601788170563964</v>
      </c>
    </row>
    <row r="144" spans="1:12" x14ac:dyDescent="0.25">
      <c r="A144" s="13">
        <v>53</v>
      </c>
      <c r="B144" s="93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28">
        <v>138.92529999999999</v>
      </c>
      <c r="G144" s="13">
        <v>91</v>
      </c>
      <c r="H144" s="88">
        <v>307</v>
      </c>
      <c r="I144" s="13">
        <v>894</v>
      </c>
      <c r="J144" s="13">
        <v>960</v>
      </c>
      <c r="K144" s="13">
        <v>260</v>
      </c>
      <c r="L144" s="15">
        <f t="shared" si="5"/>
        <v>98.854166666666657</v>
      </c>
    </row>
    <row r="145" spans="1:12" x14ac:dyDescent="0.25">
      <c r="A145" s="13">
        <v>54</v>
      </c>
      <c r="B145" s="93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28">
        <v>100.2974</v>
      </c>
      <c r="G145" s="13">
        <v>70</v>
      </c>
      <c r="H145" s="88">
        <v>197</v>
      </c>
      <c r="I145" s="13">
        <v>741</v>
      </c>
      <c r="J145" s="13">
        <v>809</v>
      </c>
      <c r="K145" s="13">
        <v>119</v>
      </c>
      <c r="L145" s="15">
        <f t="shared" si="5"/>
        <v>53.689740420271939</v>
      </c>
    </row>
    <row r="146" spans="1:12" x14ac:dyDescent="0.25">
      <c r="A146" s="13">
        <v>55</v>
      </c>
      <c r="B146" s="93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28">
        <v>81.64058</v>
      </c>
      <c r="G146" s="13">
        <v>53</v>
      </c>
      <c r="H146" s="88">
        <v>168</v>
      </c>
      <c r="I146" s="13">
        <v>1262</v>
      </c>
      <c r="J146" s="13">
        <v>1222</v>
      </c>
      <c r="K146" s="13">
        <v>259</v>
      </c>
      <c r="L146" s="15">
        <f t="shared" si="5"/>
        <v>77.360883797054001</v>
      </c>
    </row>
    <row r="147" spans="1:12" x14ac:dyDescent="0.25">
      <c r="A147" s="13">
        <v>56</v>
      </c>
      <c r="B147" s="93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28">
        <v>95.378360000000001</v>
      </c>
      <c r="G147" s="13">
        <v>68</v>
      </c>
      <c r="H147" s="88">
        <v>198</v>
      </c>
      <c r="I147" s="13">
        <v>1722</v>
      </c>
      <c r="J147" s="13">
        <v>1736</v>
      </c>
      <c r="K147" s="13">
        <v>442</v>
      </c>
      <c r="L147" s="15">
        <f t="shared" si="5"/>
        <v>92.93202764976958</v>
      </c>
    </row>
    <row r="148" spans="1:12" x14ac:dyDescent="0.25">
      <c r="A148" s="13">
        <v>57</v>
      </c>
      <c r="B148" s="93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28">
        <v>139.77109999999999</v>
      </c>
      <c r="G148" s="13">
        <v>106</v>
      </c>
      <c r="H148" s="88">
        <v>259</v>
      </c>
      <c r="I148" s="13">
        <v>953</v>
      </c>
      <c r="J148" s="13">
        <v>1000</v>
      </c>
      <c r="K148" s="13">
        <v>235</v>
      </c>
      <c r="L148" s="15">
        <f t="shared" si="5"/>
        <v>85.774999999999991</v>
      </c>
    </row>
    <row r="149" spans="1:12" x14ac:dyDescent="0.25">
      <c r="A149" s="13">
        <v>58</v>
      </c>
      <c r="B149" s="93" t="str">
        <f t="shared" si="4"/>
        <v>2009Semily</v>
      </c>
      <c r="C149" s="13">
        <v>2009</v>
      </c>
      <c r="D149" s="14" t="s">
        <v>62</v>
      </c>
      <c r="E149" s="14" t="s">
        <v>55</v>
      </c>
      <c r="F149" s="28">
        <v>97.3125</v>
      </c>
      <c r="G149" s="13">
        <v>69</v>
      </c>
      <c r="H149" s="88">
        <v>194</v>
      </c>
      <c r="I149" s="13">
        <v>609</v>
      </c>
      <c r="J149" s="13">
        <v>591</v>
      </c>
      <c r="K149" s="13">
        <v>162</v>
      </c>
      <c r="L149" s="15">
        <f t="shared" si="5"/>
        <v>100.05076142131979</v>
      </c>
    </row>
    <row r="150" spans="1:12" x14ac:dyDescent="0.25">
      <c r="A150" s="13">
        <v>59</v>
      </c>
      <c r="B150" s="93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28">
        <v>64.264290000000003</v>
      </c>
      <c r="G150" s="13">
        <v>39</v>
      </c>
      <c r="H150" s="88">
        <v>149</v>
      </c>
      <c r="I150" s="13">
        <v>1228</v>
      </c>
      <c r="J150" s="13">
        <v>1194</v>
      </c>
      <c r="K150" s="13">
        <v>212</v>
      </c>
      <c r="L150" s="15">
        <f t="shared" si="5"/>
        <v>64.807370184254609</v>
      </c>
    </row>
    <row r="151" spans="1:12" x14ac:dyDescent="0.25">
      <c r="A151" s="13">
        <v>60</v>
      </c>
      <c r="B151" s="93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28">
        <v>109.7102</v>
      </c>
      <c r="G151" s="13">
        <v>68</v>
      </c>
      <c r="H151" s="88">
        <v>224</v>
      </c>
      <c r="I151" s="13">
        <v>1452</v>
      </c>
      <c r="J151" s="13">
        <v>1495</v>
      </c>
      <c r="K151" s="13">
        <v>341</v>
      </c>
      <c r="L151" s="15">
        <f t="shared" si="5"/>
        <v>83.254180602006699</v>
      </c>
    </row>
    <row r="152" spans="1:12" x14ac:dyDescent="0.25">
      <c r="A152" s="13">
        <v>61</v>
      </c>
      <c r="B152" s="93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28">
        <v>59.035029999999999</v>
      </c>
      <c r="G152" s="13">
        <v>28</v>
      </c>
      <c r="H152" s="88">
        <v>132</v>
      </c>
      <c r="I152" s="13">
        <v>1457</v>
      </c>
      <c r="J152" s="13">
        <v>1483</v>
      </c>
      <c r="K152" s="13">
        <v>181</v>
      </c>
      <c r="L152" s="15">
        <f t="shared" si="5"/>
        <v>44.548213081591371</v>
      </c>
    </row>
    <row r="153" spans="1:12" x14ac:dyDescent="0.25">
      <c r="A153" s="13">
        <v>62</v>
      </c>
      <c r="B153" s="93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28">
        <v>99.968789999999998</v>
      </c>
      <c r="G153" s="13">
        <v>69</v>
      </c>
      <c r="H153" s="88">
        <v>194</v>
      </c>
      <c r="I153" s="13">
        <v>872</v>
      </c>
      <c r="J153" s="13">
        <v>932</v>
      </c>
      <c r="K153" s="13">
        <v>169</v>
      </c>
      <c r="L153" s="15">
        <f t="shared" si="5"/>
        <v>66.185622317596568</v>
      </c>
    </row>
    <row r="154" spans="1:12" x14ac:dyDescent="0.25">
      <c r="A154" s="13">
        <v>63</v>
      </c>
      <c r="B154" s="93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28">
        <v>190.44649999999999</v>
      </c>
      <c r="G154" s="13">
        <v>137</v>
      </c>
      <c r="H154" s="88">
        <v>371</v>
      </c>
      <c r="I154" s="13">
        <v>2451</v>
      </c>
      <c r="J154" s="13">
        <v>2336</v>
      </c>
      <c r="K154" s="13">
        <v>1389</v>
      </c>
      <c r="L154" s="15">
        <f t="shared" si="5"/>
        <v>217.03125</v>
      </c>
    </row>
    <row r="155" spans="1:12" x14ac:dyDescent="0.25">
      <c r="A155" s="13">
        <v>64</v>
      </c>
      <c r="B155" s="93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28">
        <v>116.0467</v>
      </c>
      <c r="G155" s="13">
        <v>82</v>
      </c>
      <c r="H155" s="88">
        <v>233</v>
      </c>
      <c r="I155" s="13">
        <v>1163</v>
      </c>
      <c r="J155" s="13">
        <v>1113</v>
      </c>
      <c r="K155" s="13">
        <v>406</v>
      </c>
      <c r="L155" s="15">
        <f t="shared" si="5"/>
        <v>133.14465408805032</v>
      </c>
    </row>
    <row r="156" spans="1:12" x14ac:dyDescent="0.25">
      <c r="A156" s="13">
        <v>65</v>
      </c>
      <c r="B156" s="93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28">
        <v>335.2962</v>
      </c>
      <c r="G156" s="13">
        <v>188</v>
      </c>
      <c r="H156" s="88">
        <v>834</v>
      </c>
      <c r="I156" s="13">
        <v>1104</v>
      </c>
      <c r="J156" s="13">
        <v>1323</v>
      </c>
      <c r="K156" s="13">
        <v>525</v>
      </c>
      <c r="L156" s="15">
        <f t="shared" si="5"/>
        <v>144.84126984126982</v>
      </c>
    </row>
    <row r="157" spans="1:12" x14ac:dyDescent="0.25">
      <c r="A157" s="13">
        <v>66</v>
      </c>
      <c r="B157" s="93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28">
        <v>231.87260000000001</v>
      </c>
      <c r="G157" s="13">
        <v>187</v>
      </c>
      <c r="H157" s="88">
        <v>455</v>
      </c>
      <c r="I157" s="13">
        <v>1033</v>
      </c>
      <c r="J157" s="13">
        <v>862</v>
      </c>
      <c r="K157" s="13">
        <v>716</v>
      </c>
      <c r="L157" s="15">
        <f t="shared" si="5"/>
        <v>303.17865429234342</v>
      </c>
    </row>
    <row r="158" spans="1:12" x14ac:dyDescent="0.25">
      <c r="A158" s="13">
        <v>67</v>
      </c>
      <c r="B158" s="93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28">
        <v>137.08699999999999</v>
      </c>
      <c r="G158" s="13">
        <v>94</v>
      </c>
      <c r="H158" s="88">
        <v>289</v>
      </c>
      <c r="I158" s="13">
        <v>796</v>
      </c>
      <c r="J158" s="13">
        <v>803</v>
      </c>
      <c r="K158" s="13">
        <v>302</v>
      </c>
      <c r="L158" s="15">
        <f t="shared" si="5"/>
        <v>137.27272727272728</v>
      </c>
    </row>
    <row r="159" spans="1:12" x14ac:dyDescent="0.25">
      <c r="A159" s="13">
        <v>68</v>
      </c>
      <c r="B159" s="93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28">
        <v>79.419510000000002</v>
      </c>
      <c r="G159" s="13">
        <v>60</v>
      </c>
      <c r="H159" s="88">
        <v>168</v>
      </c>
      <c r="I159" s="13">
        <v>1260</v>
      </c>
      <c r="J159" s="13">
        <v>1084</v>
      </c>
      <c r="K159" s="13">
        <v>396</v>
      </c>
      <c r="L159" s="15">
        <f t="shared" si="5"/>
        <v>133.33948339483393</v>
      </c>
    </row>
    <row r="160" spans="1:12" x14ac:dyDescent="0.25">
      <c r="A160" s="13">
        <v>69</v>
      </c>
      <c r="B160" s="93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28">
        <v>172.79259999999999</v>
      </c>
      <c r="G160" s="13">
        <v>126</v>
      </c>
      <c r="H160" s="88">
        <v>358</v>
      </c>
      <c r="I160" s="13">
        <v>1202</v>
      </c>
      <c r="J160" s="13">
        <v>1237</v>
      </c>
      <c r="K160" s="13">
        <v>458</v>
      </c>
      <c r="L160" s="15">
        <f t="shared" si="5"/>
        <v>135.14147130153597</v>
      </c>
    </row>
    <row r="161" spans="1:12" x14ac:dyDescent="0.25">
      <c r="A161" s="13">
        <v>70</v>
      </c>
      <c r="B161" s="93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28">
        <v>129.07480000000001</v>
      </c>
      <c r="G161" s="13">
        <v>96</v>
      </c>
      <c r="H161" s="88">
        <v>271</v>
      </c>
      <c r="I161" s="13">
        <v>856</v>
      </c>
      <c r="J161" s="13">
        <v>881</v>
      </c>
      <c r="K161" s="13">
        <v>264</v>
      </c>
      <c r="L161" s="15">
        <f t="shared" si="5"/>
        <v>109.37570942111238</v>
      </c>
    </row>
    <row r="162" spans="1:12" x14ac:dyDescent="0.25">
      <c r="A162" s="13">
        <v>71</v>
      </c>
      <c r="B162" s="93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28">
        <v>201.9787</v>
      </c>
      <c r="G162" s="13">
        <v>128</v>
      </c>
      <c r="H162" s="88">
        <v>481</v>
      </c>
      <c r="I162" s="13">
        <v>911</v>
      </c>
      <c r="J162" s="13">
        <v>909</v>
      </c>
      <c r="K162" s="13">
        <v>525</v>
      </c>
      <c r="L162" s="15">
        <f t="shared" si="5"/>
        <v>210.8085808580858</v>
      </c>
    </row>
    <row r="163" spans="1:12" x14ac:dyDescent="0.25">
      <c r="A163" s="13">
        <v>72</v>
      </c>
      <c r="B163" s="93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28">
        <v>222.64340000000001</v>
      </c>
      <c r="G163" s="13">
        <v>147</v>
      </c>
      <c r="H163" s="88">
        <v>470</v>
      </c>
      <c r="I163" s="13">
        <v>697</v>
      </c>
      <c r="J163" s="13">
        <v>690</v>
      </c>
      <c r="K163" s="13">
        <v>424</v>
      </c>
      <c r="L163" s="15">
        <f t="shared" si="5"/>
        <v>224.28985507246378</v>
      </c>
    </row>
    <row r="164" spans="1:12" x14ac:dyDescent="0.25">
      <c r="A164" s="13">
        <v>73</v>
      </c>
      <c r="B164" s="93" t="str">
        <f t="shared" si="4"/>
        <v>2009Zlín</v>
      </c>
      <c r="C164" s="13">
        <v>2009</v>
      </c>
      <c r="D164" s="14" t="s">
        <v>78</v>
      </c>
      <c r="E164" s="14" t="s">
        <v>67</v>
      </c>
      <c r="F164" s="28">
        <v>85.807950000000005</v>
      </c>
      <c r="G164" s="13">
        <v>42</v>
      </c>
      <c r="H164" s="88">
        <v>203.5</v>
      </c>
      <c r="I164" s="13">
        <v>1633</v>
      </c>
      <c r="J164" s="13">
        <v>1641</v>
      </c>
      <c r="K164" s="13">
        <v>356</v>
      </c>
      <c r="L164" s="15">
        <f t="shared" si="5"/>
        <v>79.183424741011578</v>
      </c>
    </row>
    <row r="165" spans="1:12" x14ac:dyDescent="0.25">
      <c r="A165" s="13">
        <v>74</v>
      </c>
      <c r="B165" s="93" t="str">
        <f t="shared" si="4"/>
        <v>2009Znojmo</v>
      </c>
      <c r="C165" s="13">
        <v>2009</v>
      </c>
      <c r="D165" s="14" t="s">
        <v>79</v>
      </c>
      <c r="E165" s="14" t="s">
        <v>67</v>
      </c>
      <c r="F165" s="28">
        <v>141.94280000000001</v>
      </c>
      <c r="G165" s="13">
        <v>99</v>
      </c>
      <c r="H165" s="88">
        <v>282</v>
      </c>
      <c r="I165" s="13">
        <v>1348</v>
      </c>
      <c r="J165" s="13">
        <v>1368</v>
      </c>
      <c r="K165" s="13">
        <v>508</v>
      </c>
      <c r="L165" s="15">
        <f t="shared" si="5"/>
        <v>135.54093567251462</v>
      </c>
    </row>
    <row r="166" spans="1:12" x14ac:dyDescent="0.25">
      <c r="A166" s="13">
        <v>75</v>
      </c>
      <c r="B166" s="93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28">
        <v>113.0853</v>
      </c>
      <c r="G166" s="13">
        <v>81</v>
      </c>
      <c r="H166" s="88">
        <v>218</v>
      </c>
      <c r="I166" s="13">
        <v>966</v>
      </c>
      <c r="J166" s="13">
        <v>970</v>
      </c>
      <c r="K166" s="13">
        <v>277</v>
      </c>
      <c r="L166" s="15">
        <f t="shared" si="5"/>
        <v>104.23195876288659</v>
      </c>
    </row>
    <row r="167" spans="1:12" x14ac:dyDescent="0.25">
      <c r="A167" s="13">
        <v>76</v>
      </c>
      <c r="B167" s="93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28">
        <v>182.0505</v>
      </c>
      <c r="G167" s="13">
        <v>132</v>
      </c>
      <c r="H167" s="88">
        <v>350</v>
      </c>
      <c r="I167" s="13">
        <v>1416</v>
      </c>
      <c r="J167" s="13">
        <v>1425</v>
      </c>
      <c r="K167" s="13">
        <v>629</v>
      </c>
      <c r="L167" s="15">
        <f t="shared" si="5"/>
        <v>161.11228070175437</v>
      </c>
    </row>
    <row r="168" spans="1:12" x14ac:dyDescent="0.25">
      <c r="A168" s="13">
        <v>77</v>
      </c>
      <c r="B168" s="93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28">
        <v>112.1186</v>
      </c>
      <c r="G168" s="13">
        <v>66</v>
      </c>
      <c r="H168" s="88">
        <v>241</v>
      </c>
      <c r="I168" s="13">
        <v>2227</v>
      </c>
      <c r="J168" s="13">
        <v>2226</v>
      </c>
      <c r="K168" s="13">
        <v>570</v>
      </c>
      <c r="L168" s="15">
        <f t="shared" si="5"/>
        <v>93.463611859838281</v>
      </c>
    </row>
    <row r="169" spans="1:12" x14ac:dyDescent="0.25">
      <c r="A169" s="13">
        <v>78</v>
      </c>
      <c r="B169" s="93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28">
        <v>154.19489999999999</v>
      </c>
      <c r="G169" s="13">
        <v>83</v>
      </c>
      <c r="H169" s="88">
        <v>309</v>
      </c>
      <c r="I169" s="13">
        <v>397</v>
      </c>
      <c r="J169" s="13">
        <v>341</v>
      </c>
      <c r="K169" s="13">
        <v>189</v>
      </c>
      <c r="L169" s="15">
        <f t="shared" si="5"/>
        <v>202.30205278592373</v>
      </c>
    </row>
    <row r="170" spans="1:12" x14ac:dyDescent="0.25">
      <c r="A170" s="13">
        <v>79</v>
      </c>
      <c r="B170" s="93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28">
        <v>107.8355</v>
      </c>
      <c r="G170" s="13">
        <v>83</v>
      </c>
      <c r="H170" s="88">
        <v>205</v>
      </c>
      <c r="I170" s="13">
        <v>3786</v>
      </c>
      <c r="J170" s="13">
        <v>3842</v>
      </c>
      <c r="K170" s="13">
        <v>896</v>
      </c>
      <c r="L170" s="15">
        <f t="shared" si="5"/>
        <v>85.122332118688178</v>
      </c>
    </row>
    <row r="171" spans="1:12" x14ac:dyDescent="0.25">
      <c r="A171" s="13">
        <v>80</v>
      </c>
      <c r="B171" s="93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28">
        <v>126.0047</v>
      </c>
      <c r="G171" s="13">
        <v>82</v>
      </c>
      <c r="H171" s="88">
        <v>266</v>
      </c>
      <c r="I171" s="13">
        <v>1671</v>
      </c>
      <c r="J171" s="13">
        <v>1586</v>
      </c>
      <c r="K171" s="13">
        <v>519</v>
      </c>
      <c r="L171" s="15">
        <f t="shared" si="5"/>
        <v>119.44199243379572</v>
      </c>
    </row>
    <row r="172" spans="1:12" x14ac:dyDescent="0.25">
      <c r="A172" s="13">
        <v>81</v>
      </c>
      <c r="B172" s="93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28">
        <v>113.9734</v>
      </c>
      <c r="G172" s="13">
        <v>84</v>
      </c>
      <c r="H172" s="88">
        <v>217</v>
      </c>
      <c r="I172" s="13">
        <v>2209</v>
      </c>
      <c r="J172" s="13">
        <v>2173</v>
      </c>
      <c r="K172" s="13">
        <v>613</v>
      </c>
      <c r="L172" s="15">
        <f t="shared" si="5"/>
        <v>102.96594569719284</v>
      </c>
    </row>
    <row r="173" spans="1:12" x14ac:dyDescent="0.25">
      <c r="A173" s="13">
        <v>82</v>
      </c>
      <c r="B173" s="93" t="str">
        <f t="shared" si="4"/>
        <v>2009Opava</v>
      </c>
      <c r="C173" s="13">
        <v>2009</v>
      </c>
      <c r="D173" s="14" t="s">
        <v>88</v>
      </c>
      <c r="E173" s="14" t="s">
        <v>82</v>
      </c>
      <c r="F173" s="28">
        <v>104.1092</v>
      </c>
      <c r="G173" s="13">
        <v>74</v>
      </c>
      <c r="H173" s="88">
        <v>199</v>
      </c>
      <c r="I173" s="13">
        <v>1567</v>
      </c>
      <c r="J173" s="13">
        <v>1532</v>
      </c>
      <c r="K173" s="13">
        <v>391</v>
      </c>
      <c r="L173" s="15">
        <f t="shared" si="5"/>
        <v>93.156005221932119</v>
      </c>
    </row>
    <row r="174" spans="1:12" x14ac:dyDescent="0.25">
      <c r="A174" s="13">
        <v>83</v>
      </c>
      <c r="B174" s="93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28">
        <v>126.36069999999999</v>
      </c>
      <c r="G174" s="13">
        <v>79</v>
      </c>
      <c r="H174" s="88">
        <v>266.5</v>
      </c>
      <c r="I174" s="13">
        <v>3695</v>
      </c>
      <c r="J174" s="13">
        <v>3730</v>
      </c>
      <c r="K174" s="13">
        <v>1112</v>
      </c>
      <c r="L174" s="15">
        <f t="shared" si="5"/>
        <v>108.81501340482573</v>
      </c>
    </row>
    <row r="175" spans="1:12" x14ac:dyDescent="0.25">
      <c r="A175" s="13">
        <v>84</v>
      </c>
      <c r="B175" s="93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28">
        <v>114.0728</v>
      </c>
      <c r="G175" s="13">
        <v>71</v>
      </c>
      <c r="H175" s="88">
        <v>236</v>
      </c>
      <c r="I175" s="13">
        <v>1417</v>
      </c>
      <c r="J175" s="13">
        <v>1386</v>
      </c>
      <c r="K175" s="13">
        <v>396</v>
      </c>
      <c r="L175" s="15">
        <f t="shared" si="5"/>
        <v>104.28571428571428</v>
      </c>
    </row>
    <row r="176" spans="1:12" x14ac:dyDescent="0.25">
      <c r="A176" s="13">
        <v>85</v>
      </c>
      <c r="B176" s="93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28">
        <v>138.7621</v>
      </c>
      <c r="G176" s="13">
        <v>101</v>
      </c>
      <c r="H176" s="88">
        <v>270</v>
      </c>
      <c r="I176" s="13">
        <v>1320</v>
      </c>
      <c r="J176" s="13">
        <v>1198</v>
      </c>
      <c r="K176" s="13">
        <v>536</v>
      </c>
      <c r="L176" s="15">
        <f t="shared" si="5"/>
        <v>163.30550918196994</v>
      </c>
    </row>
    <row r="177" spans="1:12" x14ac:dyDescent="0.25">
      <c r="A177" s="13">
        <v>86</v>
      </c>
      <c r="B177" s="93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28">
        <v>144.78829999999999</v>
      </c>
      <c r="G177" s="13">
        <v>87.5</v>
      </c>
      <c r="H177" s="88">
        <v>324</v>
      </c>
      <c r="I177" s="13">
        <v>1225</v>
      </c>
      <c r="J177" s="13">
        <v>1323</v>
      </c>
      <c r="K177" s="13">
        <v>376</v>
      </c>
      <c r="L177" s="15">
        <f t="shared" si="5"/>
        <v>103.7339380196523</v>
      </c>
    </row>
    <row r="178" spans="1:12" x14ac:dyDescent="0.25">
      <c r="A178" s="13">
        <v>1</v>
      </c>
      <c r="B178" s="93" t="str">
        <f t="shared" si="4"/>
        <v>2010Praha 1</v>
      </c>
      <c r="C178" s="13">
        <v>2010</v>
      </c>
      <c r="D178" s="14" t="s">
        <v>2</v>
      </c>
      <c r="E178" s="14" t="s">
        <v>3</v>
      </c>
      <c r="F178" s="28">
        <v>81.142859999999999</v>
      </c>
      <c r="G178" s="13">
        <v>38</v>
      </c>
      <c r="H178" s="88">
        <v>147</v>
      </c>
      <c r="I178" s="13">
        <v>189</v>
      </c>
      <c r="J178" s="13">
        <v>190</v>
      </c>
      <c r="K178" s="13">
        <v>89</v>
      </c>
      <c r="L178" s="15">
        <f t="shared" si="5"/>
        <v>170.97368421052633</v>
      </c>
    </row>
    <row r="179" spans="1:12" x14ac:dyDescent="0.25">
      <c r="A179" s="13">
        <v>2</v>
      </c>
      <c r="B179" s="93" t="str">
        <f t="shared" si="4"/>
        <v>2010Praha 2</v>
      </c>
      <c r="C179" s="13">
        <v>2010</v>
      </c>
      <c r="D179" s="14" t="s">
        <v>4</v>
      </c>
      <c r="E179" s="14" t="s">
        <v>3</v>
      </c>
      <c r="F179" s="28">
        <v>79.234620000000007</v>
      </c>
      <c r="G179" s="13">
        <v>52</v>
      </c>
      <c r="H179" s="88">
        <v>168</v>
      </c>
      <c r="I179" s="13">
        <v>357</v>
      </c>
      <c r="J179" s="13">
        <v>371</v>
      </c>
      <c r="K179" s="13">
        <v>48</v>
      </c>
      <c r="L179" s="15">
        <f t="shared" si="5"/>
        <v>47.223719676549869</v>
      </c>
    </row>
    <row r="180" spans="1:12" x14ac:dyDescent="0.25">
      <c r="A180" s="13">
        <v>3</v>
      </c>
      <c r="B180" s="93" t="str">
        <f t="shared" si="4"/>
        <v>2010Praha 3</v>
      </c>
      <c r="C180" s="13">
        <v>2010</v>
      </c>
      <c r="D180" s="14" t="s">
        <v>5</v>
      </c>
      <c r="E180" s="14" t="s">
        <v>3</v>
      </c>
      <c r="F180" s="28">
        <v>108.29130000000001</v>
      </c>
      <c r="G180" s="13">
        <v>67</v>
      </c>
      <c r="H180" s="88">
        <v>228</v>
      </c>
      <c r="I180" s="13">
        <v>812</v>
      </c>
      <c r="J180" s="13">
        <v>807</v>
      </c>
      <c r="K180" s="13">
        <v>233</v>
      </c>
      <c r="L180" s="15">
        <f t="shared" si="5"/>
        <v>105.38413878562578</v>
      </c>
    </row>
    <row r="181" spans="1:12" x14ac:dyDescent="0.25">
      <c r="A181" s="13">
        <v>4</v>
      </c>
      <c r="B181" s="93" t="str">
        <f t="shared" si="4"/>
        <v>2010Praha 4</v>
      </c>
      <c r="C181" s="13">
        <v>2010</v>
      </c>
      <c r="D181" s="14" t="s">
        <v>6</v>
      </c>
      <c r="E181" s="14" t="s">
        <v>3</v>
      </c>
      <c r="F181" s="28">
        <v>216.11240000000001</v>
      </c>
      <c r="G181" s="13">
        <v>91</v>
      </c>
      <c r="H181" s="88">
        <v>629</v>
      </c>
      <c r="I181" s="13">
        <v>2333</v>
      </c>
      <c r="J181" s="13">
        <v>2323</v>
      </c>
      <c r="K181" s="13">
        <v>612</v>
      </c>
      <c r="L181" s="15">
        <f t="shared" si="5"/>
        <v>96.16013775290574</v>
      </c>
    </row>
    <row r="182" spans="1:12" x14ac:dyDescent="0.25">
      <c r="A182" s="13">
        <v>5</v>
      </c>
      <c r="B182" s="93" t="str">
        <f t="shared" si="4"/>
        <v>2010Praha 5</v>
      </c>
      <c r="C182" s="13">
        <v>2010</v>
      </c>
      <c r="D182" s="14" t="s">
        <v>7</v>
      </c>
      <c r="E182" s="14" t="s">
        <v>3</v>
      </c>
      <c r="F182" s="28">
        <v>129.50569999999999</v>
      </c>
      <c r="G182" s="13">
        <v>89</v>
      </c>
      <c r="H182" s="88">
        <v>285</v>
      </c>
      <c r="I182" s="13">
        <v>1353</v>
      </c>
      <c r="J182" s="13">
        <v>1359</v>
      </c>
      <c r="K182" s="13">
        <v>289</v>
      </c>
      <c r="L182" s="15">
        <f t="shared" si="5"/>
        <v>77.619573215599715</v>
      </c>
    </row>
    <row r="183" spans="1:12" x14ac:dyDescent="0.25">
      <c r="A183" s="13">
        <v>6</v>
      </c>
      <c r="B183" s="93" t="str">
        <f t="shared" si="4"/>
        <v>2010Praha 6</v>
      </c>
      <c r="C183" s="13">
        <v>2010</v>
      </c>
      <c r="D183" s="14" t="s">
        <v>8</v>
      </c>
      <c r="E183" s="14" t="s">
        <v>3</v>
      </c>
      <c r="F183" s="28">
        <v>97.611599999999996</v>
      </c>
      <c r="G183" s="13">
        <v>67</v>
      </c>
      <c r="H183" s="88">
        <v>219</v>
      </c>
      <c r="I183" s="13">
        <v>1192</v>
      </c>
      <c r="J183" s="13">
        <v>1049</v>
      </c>
      <c r="K183" s="13">
        <v>355</v>
      </c>
      <c r="L183" s="15">
        <f t="shared" si="5"/>
        <v>123.52240228789323</v>
      </c>
    </row>
    <row r="184" spans="1:12" x14ac:dyDescent="0.25">
      <c r="A184" s="13">
        <v>7</v>
      </c>
      <c r="B184" s="93" t="str">
        <f t="shared" si="4"/>
        <v>2010Praha 7</v>
      </c>
      <c r="C184" s="13">
        <v>2010</v>
      </c>
      <c r="D184" s="14" t="s">
        <v>9</v>
      </c>
      <c r="E184" s="14" t="s">
        <v>3</v>
      </c>
      <c r="F184" s="28">
        <v>91.067229999999995</v>
      </c>
      <c r="G184" s="13">
        <v>51</v>
      </c>
      <c r="H184" s="88">
        <v>227.5</v>
      </c>
      <c r="I184" s="13">
        <v>307</v>
      </c>
      <c r="J184" s="13">
        <v>254</v>
      </c>
      <c r="K184" s="13">
        <v>128</v>
      </c>
      <c r="L184" s="15">
        <f t="shared" si="5"/>
        <v>183.93700787401573</v>
      </c>
    </row>
    <row r="185" spans="1:12" x14ac:dyDescent="0.25">
      <c r="A185" s="13">
        <v>8</v>
      </c>
      <c r="B185" s="93" t="str">
        <f t="shared" si="4"/>
        <v>2010Praha 8</v>
      </c>
      <c r="C185" s="13">
        <v>2010</v>
      </c>
      <c r="D185" s="14" t="s">
        <v>10</v>
      </c>
      <c r="E185" s="14" t="s">
        <v>3</v>
      </c>
      <c r="F185" s="28">
        <v>61.923079999999999</v>
      </c>
      <c r="G185" s="13">
        <v>29</v>
      </c>
      <c r="H185" s="88">
        <v>128</v>
      </c>
      <c r="I185" s="13">
        <v>1084</v>
      </c>
      <c r="J185" s="13">
        <v>1086</v>
      </c>
      <c r="K185" s="13">
        <v>261</v>
      </c>
      <c r="L185" s="15">
        <f t="shared" si="5"/>
        <v>87.720994475138127</v>
      </c>
    </row>
    <row r="186" spans="1:12" x14ac:dyDescent="0.25">
      <c r="A186" s="13">
        <v>9</v>
      </c>
      <c r="B186" s="93" t="str">
        <f t="shared" si="4"/>
        <v>2010Praha 9</v>
      </c>
      <c r="C186" s="13">
        <v>2010</v>
      </c>
      <c r="D186" s="14" t="s">
        <v>11</v>
      </c>
      <c r="E186" s="14" t="s">
        <v>3</v>
      </c>
      <c r="F186" s="28">
        <v>115.1302</v>
      </c>
      <c r="G186" s="13">
        <v>84</v>
      </c>
      <c r="H186" s="88">
        <v>228</v>
      </c>
      <c r="I186" s="13">
        <v>1465</v>
      </c>
      <c r="J186" s="13">
        <v>1486</v>
      </c>
      <c r="K186" s="13">
        <v>231</v>
      </c>
      <c r="L186" s="15">
        <f t="shared" si="5"/>
        <v>56.739569313593542</v>
      </c>
    </row>
    <row r="187" spans="1:12" x14ac:dyDescent="0.25">
      <c r="A187" s="13">
        <v>10</v>
      </c>
      <c r="B187" s="93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28">
        <v>72.483429999999998</v>
      </c>
      <c r="G187" s="13">
        <v>43</v>
      </c>
      <c r="H187" s="88">
        <v>151</v>
      </c>
      <c r="I187" s="13">
        <v>1571</v>
      </c>
      <c r="J187" s="13">
        <v>1544</v>
      </c>
      <c r="K187" s="13">
        <v>335</v>
      </c>
      <c r="L187" s="15">
        <f t="shared" si="5"/>
        <v>79.193652849740928</v>
      </c>
    </row>
    <row r="188" spans="1:12" x14ac:dyDescent="0.25">
      <c r="A188" s="13">
        <v>11</v>
      </c>
      <c r="B188" s="93" t="str">
        <f t="shared" si="4"/>
        <v>2010Beroun</v>
      </c>
      <c r="C188" s="13">
        <v>2010</v>
      </c>
      <c r="D188" s="14" t="s">
        <v>13</v>
      </c>
      <c r="E188" s="14" t="s">
        <v>14</v>
      </c>
      <c r="F188" s="28">
        <v>58.366860000000003</v>
      </c>
      <c r="G188" s="13">
        <v>31</v>
      </c>
      <c r="H188" s="88">
        <v>111</v>
      </c>
      <c r="I188" s="13">
        <v>1106</v>
      </c>
      <c r="J188" s="13">
        <v>1190</v>
      </c>
      <c r="K188" s="13">
        <v>223</v>
      </c>
      <c r="L188" s="15">
        <f t="shared" si="5"/>
        <v>68.399159663865547</v>
      </c>
    </row>
    <row r="189" spans="1:12" x14ac:dyDescent="0.25">
      <c r="A189" s="13">
        <v>12</v>
      </c>
      <c r="B189" s="93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28">
        <v>96.507059999999996</v>
      </c>
      <c r="G189" s="13">
        <v>54</v>
      </c>
      <c r="H189" s="88">
        <v>230</v>
      </c>
      <c r="I189" s="13">
        <v>854</v>
      </c>
      <c r="J189" s="13">
        <v>832</v>
      </c>
      <c r="K189" s="13">
        <v>216</v>
      </c>
      <c r="L189" s="15">
        <f t="shared" si="5"/>
        <v>94.759615384615387</v>
      </c>
    </row>
    <row r="190" spans="1:12" x14ac:dyDescent="0.25">
      <c r="A190" s="13">
        <v>13</v>
      </c>
      <c r="B190" s="93" t="str">
        <f t="shared" si="4"/>
        <v>2010Kladno</v>
      </c>
      <c r="C190" s="13">
        <v>2010</v>
      </c>
      <c r="D190" s="14" t="s">
        <v>16</v>
      </c>
      <c r="E190" s="14" t="s">
        <v>14</v>
      </c>
      <c r="F190" s="28">
        <v>216.47329999999999</v>
      </c>
      <c r="G190" s="13">
        <v>164</v>
      </c>
      <c r="H190" s="88">
        <v>441</v>
      </c>
      <c r="I190" s="13">
        <v>1812</v>
      </c>
      <c r="J190" s="13">
        <v>1786</v>
      </c>
      <c r="K190" s="13">
        <v>400</v>
      </c>
      <c r="L190" s="15">
        <f t="shared" si="5"/>
        <v>81.746920492721173</v>
      </c>
    </row>
    <row r="191" spans="1:12" x14ac:dyDescent="0.25">
      <c r="A191" s="13">
        <v>14</v>
      </c>
      <c r="B191" s="93" t="str">
        <f t="shared" si="4"/>
        <v>2010Kolín</v>
      </c>
      <c r="C191" s="13">
        <v>2010</v>
      </c>
      <c r="D191" s="14" t="s">
        <v>17</v>
      </c>
      <c r="E191" s="14" t="s">
        <v>14</v>
      </c>
      <c r="F191" s="28">
        <v>83.233199999999997</v>
      </c>
      <c r="G191" s="13">
        <v>43</v>
      </c>
      <c r="H191" s="88">
        <v>177</v>
      </c>
      <c r="I191" s="13">
        <v>1293</v>
      </c>
      <c r="J191" s="13">
        <v>1333</v>
      </c>
      <c r="K191" s="13">
        <v>249</v>
      </c>
      <c r="L191" s="15">
        <f t="shared" si="5"/>
        <v>68.1807951987997</v>
      </c>
    </row>
    <row r="192" spans="1:12" x14ac:dyDescent="0.25">
      <c r="A192" s="13">
        <v>15</v>
      </c>
      <c r="B192" s="93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28">
        <v>97.40746</v>
      </c>
      <c r="G192" s="13">
        <v>75</v>
      </c>
      <c r="H192" s="88">
        <v>188</v>
      </c>
      <c r="I192" s="13">
        <v>830</v>
      </c>
      <c r="J192" s="13">
        <v>847</v>
      </c>
      <c r="K192" s="13">
        <v>93</v>
      </c>
      <c r="L192" s="15">
        <f t="shared" si="5"/>
        <v>40.076741440377809</v>
      </c>
    </row>
    <row r="193" spans="1:12" x14ac:dyDescent="0.25">
      <c r="A193" s="13">
        <v>16</v>
      </c>
      <c r="B193" s="93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28">
        <v>115.1054</v>
      </c>
      <c r="G193" s="13">
        <v>78</v>
      </c>
      <c r="H193" s="88">
        <v>222</v>
      </c>
      <c r="I193" s="13">
        <v>1257</v>
      </c>
      <c r="J193" s="13">
        <v>1228</v>
      </c>
      <c r="K193" s="13">
        <v>301</v>
      </c>
      <c r="L193" s="15">
        <f t="shared" si="5"/>
        <v>89.466612377850169</v>
      </c>
    </row>
    <row r="194" spans="1:12" x14ac:dyDescent="0.25">
      <c r="A194" s="13">
        <v>17</v>
      </c>
      <c r="B194" s="93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28">
        <v>220.07560000000001</v>
      </c>
      <c r="G194" s="13">
        <v>168.5</v>
      </c>
      <c r="H194" s="88">
        <v>432</v>
      </c>
      <c r="I194" s="13">
        <v>1475</v>
      </c>
      <c r="J194" s="13">
        <v>1478</v>
      </c>
      <c r="K194" s="13">
        <v>234</v>
      </c>
      <c r="L194" s="15">
        <f t="shared" si="5"/>
        <v>57.787550744248982</v>
      </c>
    </row>
    <row r="195" spans="1:12" x14ac:dyDescent="0.25">
      <c r="A195" s="13">
        <v>18</v>
      </c>
      <c r="B195" s="93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28">
        <v>86.509799999999998</v>
      </c>
      <c r="G195" s="13">
        <v>46</v>
      </c>
      <c r="H195" s="88">
        <v>217</v>
      </c>
      <c r="I195" s="13">
        <v>1337</v>
      </c>
      <c r="J195" s="13">
        <v>1306</v>
      </c>
      <c r="K195" s="13">
        <v>216</v>
      </c>
      <c r="L195" s="15">
        <f t="shared" si="5"/>
        <v>60.36753445635528</v>
      </c>
    </row>
    <row r="196" spans="1:12" x14ac:dyDescent="0.25">
      <c r="A196" s="13">
        <v>19</v>
      </c>
      <c r="B196" s="93" t="str">
        <f t="shared" si="4"/>
        <v>2010Praha-Východ</v>
      </c>
      <c r="C196" s="13">
        <v>2010</v>
      </c>
      <c r="D196" s="14" t="s">
        <v>133</v>
      </c>
      <c r="E196" s="14" t="s">
        <v>14</v>
      </c>
      <c r="F196" s="28">
        <v>120.9135</v>
      </c>
      <c r="G196" s="13">
        <v>97</v>
      </c>
      <c r="H196" s="88">
        <v>218</v>
      </c>
      <c r="I196" s="13">
        <v>1563</v>
      </c>
      <c r="J196" s="13">
        <v>1548</v>
      </c>
      <c r="K196" s="13">
        <v>293</v>
      </c>
      <c r="L196" s="15">
        <f t="shared" si="5"/>
        <v>69.085917312661508</v>
      </c>
    </row>
    <row r="197" spans="1:12" x14ac:dyDescent="0.25">
      <c r="A197" s="13">
        <v>20</v>
      </c>
      <c r="B197" s="93" t="str">
        <f t="shared" si="4"/>
        <v>2010Praha-Západ</v>
      </c>
      <c r="C197" s="13">
        <v>2010</v>
      </c>
      <c r="D197" s="14" t="s">
        <v>134</v>
      </c>
      <c r="E197" s="14" t="s">
        <v>14</v>
      </c>
      <c r="F197" s="28">
        <v>135.47069999999999</v>
      </c>
      <c r="G197" s="13">
        <v>100</v>
      </c>
      <c r="H197" s="88">
        <v>291</v>
      </c>
      <c r="I197" s="13">
        <v>1402</v>
      </c>
      <c r="J197" s="13">
        <v>1379</v>
      </c>
      <c r="K197" s="13">
        <v>341</v>
      </c>
      <c r="L197" s="15">
        <f t="shared" si="5"/>
        <v>90.257432922407546</v>
      </c>
    </row>
    <row r="198" spans="1:12" x14ac:dyDescent="0.25">
      <c r="A198" s="13">
        <v>21</v>
      </c>
      <c r="B198" s="93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28">
        <v>99.583659999999995</v>
      </c>
      <c r="G198" s="13">
        <v>72</v>
      </c>
      <c r="H198" s="88">
        <v>185</v>
      </c>
      <c r="I198" s="13">
        <v>1016</v>
      </c>
      <c r="J198" s="13">
        <v>993</v>
      </c>
      <c r="K198" s="13">
        <v>195</v>
      </c>
      <c r="L198" s="15">
        <f t="shared" si="5"/>
        <v>71.676737160120851</v>
      </c>
    </row>
    <row r="199" spans="1:12" x14ac:dyDescent="0.25">
      <c r="A199" s="13">
        <v>22</v>
      </c>
      <c r="B199" s="93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28">
        <v>247.61240000000001</v>
      </c>
      <c r="G199" s="13">
        <v>161</v>
      </c>
      <c r="H199" s="88">
        <v>604</v>
      </c>
      <c r="I199" s="13">
        <v>663</v>
      </c>
      <c r="J199" s="13">
        <v>665</v>
      </c>
      <c r="K199" s="13">
        <v>102</v>
      </c>
      <c r="L199" s="15">
        <f t="shared" ref="L199:L262" si="7">K199/J199*365</f>
        <v>55.984962406015036</v>
      </c>
    </row>
    <row r="200" spans="1:12" x14ac:dyDescent="0.25">
      <c r="A200" s="13">
        <v>23</v>
      </c>
      <c r="B200" s="93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28">
        <v>211.65049999999999</v>
      </c>
      <c r="G200" s="13">
        <v>105</v>
      </c>
      <c r="H200" s="88">
        <v>525</v>
      </c>
      <c r="I200" s="13">
        <v>2166</v>
      </c>
      <c r="J200" s="13">
        <v>2159</v>
      </c>
      <c r="K200" s="13">
        <v>273</v>
      </c>
      <c r="L200" s="15">
        <f t="shared" si="7"/>
        <v>46.153311718388146</v>
      </c>
    </row>
    <row r="201" spans="1:12" x14ac:dyDescent="0.25">
      <c r="A201" s="13">
        <v>24</v>
      </c>
      <c r="B201" s="93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28">
        <v>97.193989999999999</v>
      </c>
      <c r="G201" s="13">
        <v>49</v>
      </c>
      <c r="H201" s="88">
        <v>214</v>
      </c>
      <c r="I201" s="13">
        <v>810</v>
      </c>
      <c r="J201" s="13">
        <v>803</v>
      </c>
      <c r="K201" s="13">
        <v>121</v>
      </c>
      <c r="L201" s="15">
        <f t="shared" si="7"/>
        <v>55</v>
      </c>
    </row>
    <row r="202" spans="1:12" x14ac:dyDescent="0.25">
      <c r="A202" s="13">
        <v>25</v>
      </c>
      <c r="B202" s="93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28">
        <v>111.4051</v>
      </c>
      <c r="G202" s="13">
        <v>73</v>
      </c>
      <c r="H202" s="88">
        <v>236</v>
      </c>
      <c r="I202" s="13">
        <v>933</v>
      </c>
      <c r="J202" s="13">
        <v>918</v>
      </c>
      <c r="K202" s="13">
        <v>102</v>
      </c>
      <c r="L202" s="15">
        <f t="shared" si="7"/>
        <v>40.55555555555555</v>
      </c>
    </row>
    <row r="203" spans="1:12" x14ac:dyDescent="0.25">
      <c r="A203" s="13">
        <v>26</v>
      </c>
      <c r="B203" s="93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28">
        <v>47.977249999999998</v>
      </c>
      <c r="G203" s="13">
        <v>28</v>
      </c>
      <c r="H203" s="88">
        <v>98</v>
      </c>
      <c r="I203" s="13">
        <v>583</v>
      </c>
      <c r="J203" s="13">
        <v>580</v>
      </c>
      <c r="K203" s="13">
        <v>64</v>
      </c>
      <c r="L203" s="15">
        <f t="shared" si="7"/>
        <v>40.275862068965516</v>
      </c>
    </row>
    <row r="204" spans="1:12" x14ac:dyDescent="0.25">
      <c r="A204" s="13">
        <v>27</v>
      </c>
      <c r="B204" s="93" t="str">
        <f t="shared" si="6"/>
        <v>2010Písek</v>
      </c>
      <c r="C204" s="13">
        <v>2010</v>
      </c>
      <c r="D204" s="14" t="s">
        <v>29</v>
      </c>
      <c r="E204" s="14" t="s">
        <v>25</v>
      </c>
      <c r="F204" s="28">
        <v>622.57069999999999</v>
      </c>
      <c r="G204" s="13">
        <v>539</v>
      </c>
      <c r="H204" s="88">
        <v>1235</v>
      </c>
      <c r="I204" s="13">
        <v>813</v>
      </c>
      <c r="J204" s="13">
        <v>789</v>
      </c>
      <c r="K204" s="13">
        <v>137</v>
      </c>
      <c r="L204" s="15">
        <f t="shared" si="7"/>
        <v>63.377693282636251</v>
      </c>
    </row>
    <row r="205" spans="1:12" x14ac:dyDescent="0.25">
      <c r="A205" s="13">
        <v>28</v>
      </c>
      <c r="B205" s="93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28">
        <v>46.633029999999998</v>
      </c>
      <c r="G205" s="13">
        <v>28</v>
      </c>
      <c r="H205" s="88">
        <v>96</v>
      </c>
      <c r="I205" s="13">
        <v>551</v>
      </c>
      <c r="J205" s="13">
        <v>552</v>
      </c>
      <c r="K205" s="13">
        <v>72</v>
      </c>
      <c r="L205" s="15">
        <f t="shared" si="7"/>
        <v>47.608695652173914</v>
      </c>
    </row>
    <row r="206" spans="1:12" x14ac:dyDescent="0.25">
      <c r="A206" s="13">
        <v>29</v>
      </c>
      <c r="B206" s="93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28">
        <v>61.190719999999999</v>
      </c>
      <c r="G206" s="13">
        <v>34</v>
      </c>
      <c r="H206" s="88">
        <v>140</v>
      </c>
      <c r="I206" s="13">
        <v>708</v>
      </c>
      <c r="J206" s="13">
        <v>708</v>
      </c>
      <c r="K206" s="13">
        <v>69</v>
      </c>
      <c r="L206" s="15">
        <f t="shared" si="7"/>
        <v>35.572033898305087</v>
      </c>
    </row>
    <row r="207" spans="1:12" x14ac:dyDescent="0.25">
      <c r="A207" s="13">
        <v>30</v>
      </c>
      <c r="B207" s="93" t="str">
        <f t="shared" si="6"/>
        <v>2010Tábor</v>
      </c>
      <c r="C207" s="13">
        <v>2010</v>
      </c>
      <c r="D207" s="14" t="s">
        <v>32</v>
      </c>
      <c r="E207" s="14" t="s">
        <v>25</v>
      </c>
      <c r="F207" s="28">
        <v>97.197999999999993</v>
      </c>
      <c r="G207" s="13">
        <v>73</v>
      </c>
      <c r="H207" s="88">
        <v>172</v>
      </c>
      <c r="I207" s="13">
        <v>932</v>
      </c>
      <c r="J207" s="13">
        <v>973</v>
      </c>
      <c r="K207" s="13">
        <v>165</v>
      </c>
      <c r="L207" s="15">
        <f t="shared" si="7"/>
        <v>61.896197327852008</v>
      </c>
    </row>
    <row r="208" spans="1:12" x14ac:dyDescent="0.25">
      <c r="A208" s="13">
        <v>31</v>
      </c>
      <c r="B208" s="93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28">
        <v>177.78970000000001</v>
      </c>
      <c r="G208" s="13">
        <v>141</v>
      </c>
      <c r="H208" s="88">
        <v>333</v>
      </c>
      <c r="I208" s="13">
        <v>673</v>
      </c>
      <c r="J208" s="13">
        <v>634</v>
      </c>
      <c r="K208" s="13">
        <v>158</v>
      </c>
      <c r="L208" s="15">
        <f t="shared" si="7"/>
        <v>90.962145110410091</v>
      </c>
    </row>
    <row r="209" spans="1:12" x14ac:dyDescent="0.25">
      <c r="A209" s="13">
        <v>32</v>
      </c>
      <c r="B209" s="93" t="str">
        <f t="shared" si="6"/>
        <v>2010Cheb</v>
      </c>
      <c r="C209" s="13">
        <v>2010</v>
      </c>
      <c r="D209" s="14" t="s">
        <v>35</v>
      </c>
      <c r="E209" s="14" t="s">
        <v>34</v>
      </c>
      <c r="F209" s="28">
        <v>111.24639999999999</v>
      </c>
      <c r="G209" s="13">
        <v>82</v>
      </c>
      <c r="H209" s="88">
        <v>218</v>
      </c>
      <c r="I209" s="13">
        <v>1050</v>
      </c>
      <c r="J209" s="13">
        <v>1242</v>
      </c>
      <c r="K209" s="13">
        <v>226</v>
      </c>
      <c r="L209" s="15">
        <f t="shared" si="7"/>
        <v>66.417069243156206</v>
      </c>
    </row>
    <row r="210" spans="1:12" x14ac:dyDescent="0.25">
      <c r="A210" s="13">
        <v>33</v>
      </c>
      <c r="B210" s="93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28">
        <v>101.8383</v>
      </c>
      <c r="G210" s="13">
        <v>77</v>
      </c>
      <c r="H210" s="88">
        <v>191</v>
      </c>
      <c r="I210" s="13">
        <v>1510</v>
      </c>
      <c r="J210" s="13">
        <v>1571</v>
      </c>
      <c r="K210" s="13">
        <v>387</v>
      </c>
      <c r="L210" s="15">
        <f t="shared" si="7"/>
        <v>89.914067472947167</v>
      </c>
    </row>
    <row r="211" spans="1:12" x14ac:dyDescent="0.25">
      <c r="A211" s="13">
        <v>34</v>
      </c>
      <c r="B211" s="93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28">
        <v>106.1113</v>
      </c>
      <c r="G211" s="13">
        <v>75.5</v>
      </c>
      <c r="H211" s="88">
        <v>218</v>
      </c>
      <c r="I211" s="13">
        <v>943</v>
      </c>
      <c r="J211" s="13">
        <v>908</v>
      </c>
      <c r="K211" s="13">
        <v>251</v>
      </c>
      <c r="L211" s="15">
        <f t="shared" si="7"/>
        <v>100.89757709251101</v>
      </c>
    </row>
    <row r="212" spans="1:12" x14ac:dyDescent="0.25">
      <c r="A212" s="13">
        <v>35</v>
      </c>
      <c r="B212" s="93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28">
        <v>70.776470000000003</v>
      </c>
      <c r="G212" s="13">
        <v>39</v>
      </c>
      <c r="H212" s="88">
        <v>125</v>
      </c>
      <c r="I212" s="13">
        <v>697</v>
      </c>
      <c r="J212" s="13">
        <v>630</v>
      </c>
      <c r="K212" s="13">
        <v>221</v>
      </c>
      <c r="L212" s="15">
        <f t="shared" si="7"/>
        <v>128.03968253968253</v>
      </c>
    </row>
    <row r="213" spans="1:12" x14ac:dyDescent="0.25">
      <c r="A213" s="13">
        <v>36</v>
      </c>
      <c r="B213" s="93" t="str">
        <f t="shared" si="6"/>
        <v>2010Plzeň-Město</v>
      </c>
      <c r="C213" s="13">
        <v>2010</v>
      </c>
      <c r="D213" s="14" t="s">
        <v>135</v>
      </c>
      <c r="E213" s="14" t="s">
        <v>34</v>
      </c>
      <c r="F213" s="28">
        <v>119.9836</v>
      </c>
      <c r="G213" s="13">
        <v>75</v>
      </c>
      <c r="H213" s="88">
        <v>253</v>
      </c>
      <c r="I213" s="13">
        <v>1774</v>
      </c>
      <c r="J213" s="13">
        <v>1727</v>
      </c>
      <c r="K213" s="13">
        <v>446</v>
      </c>
      <c r="L213" s="15">
        <f t="shared" si="7"/>
        <v>94.261725535610879</v>
      </c>
    </row>
    <row r="214" spans="1:12" x14ac:dyDescent="0.25">
      <c r="A214" s="13">
        <v>37</v>
      </c>
      <c r="B214" s="93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28">
        <v>122.8591</v>
      </c>
      <c r="G214" s="13">
        <v>81</v>
      </c>
      <c r="H214" s="88">
        <v>265</v>
      </c>
      <c r="I214" s="13">
        <v>688</v>
      </c>
      <c r="J214" s="13">
        <v>637</v>
      </c>
      <c r="K214" s="13">
        <v>171</v>
      </c>
      <c r="L214" s="15">
        <f t="shared" si="7"/>
        <v>97.982731554160125</v>
      </c>
    </row>
    <row r="215" spans="1:12" x14ac:dyDescent="0.25">
      <c r="A215" s="13">
        <v>38</v>
      </c>
      <c r="B215" s="93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28">
        <v>151.23050000000001</v>
      </c>
      <c r="G215" s="13">
        <v>113</v>
      </c>
      <c r="H215" s="88">
        <v>307</v>
      </c>
      <c r="I215" s="13">
        <v>435</v>
      </c>
      <c r="J215" s="13">
        <v>432</v>
      </c>
      <c r="K215" s="13">
        <v>94</v>
      </c>
      <c r="L215" s="15">
        <f t="shared" si="7"/>
        <v>79.421296296296291</v>
      </c>
    </row>
    <row r="216" spans="1:12" x14ac:dyDescent="0.25">
      <c r="A216" s="13">
        <v>39</v>
      </c>
      <c r="B216" s="93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28">
        <v>115.73860000000001</v>
      </c>
      <c r="G216" s="13">
        <v>62</v>
      </c>
      <c r="H216" s="88">
        <v>278</v>
      </c>
      <c r="I216" s="13">
        <v>1323</v>
      </c>
      <c r="J216" s="13">
        <v>1284</v>
      </c>
      <c r="K216" s="13">
        <v>327</v>
      </c>
      <c r="L216" s="15">
        <f t="shared" si="7"/>
        <v>92.955607476635521</v>
      </c>
    </row>
    <row r="217" spans="1:12" x14ac:dyDescent="0.25">
      <c r="A217" s="13">
        <v>40</v>
      </c>
      <c r="B217" s="93" t="str">
        <f t="shared" si="6"/>
        <v>2010Tachov</v>
      </c>
      <c r="C217" s="13">
        <v>2010</v>
      </c>
      <c r="D217" s="14" t="s">
        <v>42</v>
      </c>
      <c r="E217" s="14" t="s">
        <v>34</v>
      </c>
      <c r="F217" s="28">
        <v>82.868229999999997</v>
      </c>
      <c r="G217" s="13">
        <v>63</v>
      </c>
      <c r="H217" s="88">
        <v>168</v>
      </c>
      <c r="I217" s="13">
        <v>586</v>
      </c>
      <c r="J217" s="13">
        <v>585</v>
      </c>
      <c r="K217" s="13">
        <v>184</v>
      </c>
      <c r="L217" s="15">
        <f t="shared" si="7"/>
        <v>114.80341880341881</v>
      </c>
    </row>
    <row r="218" spans="1:12" x14ac:dyDescent="0.25">
      <c r="A218" s="13">
        <v>41</v>
      </c>
      <c r="B218" s="93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28">
        <v>71.932490000000001</v>
      </c>
      <c r="G218" s="13">
        <v>44</v>
      </c>
      <c r="H218" s="88">
        <v>152</v>
      </c>
      <c r="I218" s="13">
        <v>1410</v>
      </c>
      <c r="J218" s="13">
        <v>1397</v>
      </c>
      <c r="K218" s="13">
        <v>455</v>
      </c>
      <c r="L218" s="15">
        <f t="shared" si="7"/>
        <v>118.87974230493916</v>
      </c>
    </row>
    <row r="219" spans="1:12" x14ac:dyDescent="0.25">
      <c r="A219" s="13">
        <v>42</v>
      </c>
      <c r="B219" s="93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28">
        <v>96.822850000000003</v>
      </c>
      <c r="G219" s="13">
        <v>61</v>
      </c>
      <c r="H219" s="88">
        <v>203</v>
      </c>
      <c r="I219" s="13">
        <v>1787</v>
      </c>
      <c r="J219" s="13">
        <v>1870</v>
      </c>
      <c r="K219" s="13">
        <v>648</v>
      </c>
      <c r="L219" s="15">
        <f t="shared" si="7"/>
        <v>126.48128342245988</v>
      </c>
    </row>
    <row r="220" spans="1:12" x14ac:dyDescent="0.25">
      <c r="A220" s="13">
        <v>43</v>
      </c>
      <c r="B220" s="93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28">
        <v>89.036739999999995</v>
      </c>
      <c r="G220" s="13">
        <v>61</v>
      </c>
      <c r="H220" s="88">
        <v>182</v>
      </c>
      <c r="I220" s="13">
        <v>1438</v>
      </c>
      <c r="J220" s="13">
        <v>1657</v>
      </c>
      <c r="K220" s="13">
        <v>1751</v>
      </c>
      <c r="L220" s="15">
        <f t="shared" si="7"/>
        <v>385.70609535304766</v>
      </c>
    </row>
    <row r="221" spans="1:12" x14ac:dyDescent="0.25">
      <c r="A221" s="13">
        <v>44</v>
      </c>
      <c r="B221" s="93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28">
        <v>65.088369999999998</v>
      </c>
      <c r="G221" s="13">
        <v>33</v>
      </c>
      <c r="H221" s="88">
        <v>144.5</v>
      </c>
      <c r="I221" s="13">
        <v>953</v>
      </c>
      <c r="J221" s="13">
        <v>894</v>
      </c>
      <c r="K221" s="13">
        <v>200</v>
      </c>
      <c r="L221" s="15">
        <f t="shared" si="7"/>
        <v>81.655480984340045</v>
      </c>
    </row>
    <row r="222" spans="1:12" x14ac:dyDescent="0.25">
      <c r="A222" s="13">
        <v>45</v>
      </c>
      <c r="B222" s="93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28">
        <v>107.9046</v>
      </c>
      <c r="G222" s="13">
        <v>100</v>
      </c>
      <c r="H222" s="88">
        <v>200</v>
      </c>
      <c r="I222" s="13">
        <v>1752</v>
      </c>
      <c r="J222" s="13">
        <v>1636</v>
      </c>
      <c r="K222" s="13">
        <v>1021</v>
      </c>
      <c r="L222" s="15">
        <f t="shared" si="7"/>
        <v>227.79034229828852</v>
      </c>
    </row>
    <row r="223" spans="1:12" x14ac:dyDescent="0.25">
      <c r="A223" s="13">
        <v>46</v>
      </c>
      <c r="B223" s="93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28">
        <v>153.84809999999999</v>
      </c>
      <c r="G223" s="13">
        <v>112</v>
      </c>
      <c r="H223" s="88">
        <v>319</v>
      </c>
      <c r="I223" s="13">
        <v>1535</v>
      </c>
      <c r="J223" s="13">
        <v>1649</v>
      </c>
      <c r="K223" s="13">
        <v>305</v>
      </c>
      <c r="L223" s="15">
        <f t="shared" si="7"/>
        <v>67.510612492419654</v>
      </c>
    </row>
    <row r="224" spans="1:12" x14ac:dyDescent="0.25">
      <c r="A224" s="13">
        <v>47</v>
      </c>
      <c r="B224" s="93" t="str">
        <f t="shared" si="6"/>
        <v>2010Louny</v>
      </c>
      <c r="C224" s="13">
        <v>2010</v>
      </c>
      <c r="D224" s="14" t="s">
        <v>50</v>
      </c>
      <c r="E224" s="14" t="s">
        <v>44</v>
      </c>
      <c r="F224" s="28">
        <v>100.2266</v>
      </c>
      <c r="G224" s="13">
        <v>70</v>
      </c>
      <c r="H224" s="88">
        <v>200</v>
      </c>
      <c r="I224" s="13">
        <v>1054</v>
      </c>
      <c r="J224" s="13">
        <v>1198</v>
      </c>
      <c r="K224" s="13">
        <v>435</v>
      </c>
      <c r="L224" s="15">
        <f t="shared" si="7"/>
        <v>132.53338898163605</v>
      </c>
    </row>
    <row r="225" spans="1:12" x14ac:dyDescent="0.25">
      <c r="A225" s="13">
        <v>48</v>
      </c>
      <c r="B225" s="93" t="str">
        <f t="shared" si="6"/>
        <v>2010Most</v>
      </c>
      <c r="C225" s="13">
        <v>2010</v>
      </c>
      <c r="D225" s="14" t="s">
        <v>51</v>
      </c>
      <c r="E225" s="14" t="s">
        <v>44</v>
      </c>
      <c r="F225" s="28">
        <v>80.844319999999996</v>
      </c>
      <c r="G225" s="13">
        <v>50</v>
      </c>
      <c r="H225" s="88">
        <v>181</v>
      </c>
      <c r="I225" s="13">
        <v>1774</v>
      </c>
      <c r="J225" s="13">
        <v>1865</v>
      </c>
      <c r="K225" s="13">
        <v>604</v>
      </c>
      <c r="L225" s="15">
        <f t="shared" si="7"/>
        <v>118.20911528150134</v>
      </c>
    </row>
    <row r="226" spans="1:12" x14ac:dyDescent="0.25">
      <c r="A226" s="13">
        <v>49</v>
      </c>
      <c r="B226" s="93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28">
        <v>97.046329999999998</v>
      </c>
      <c r="G226" s="13">
        <v>63.5</v>
      </c>
      <c r="H226" s="88">
        <v>215</v>
      </c>
      <c r="I226" s="13">
        <v>2050</v>
      </c>
      <c r="J226" s="13">
        <v>2373</v>
      </c>
      <c r="K226" s="13">
        <v>657</v>
      </c>
      <c r="L226" s="15">
        <f t="shared" si="7"/>
        <v>101.05562579013908</v>
      </c>
    </row>
    <row r="227" spans="1:12" x14ac:dyDescent="0.25">
      <c r="A227" s="13">
        <v>50</v>
      </c>
      <c r="B227" s="93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28">
        <v>125.30549999999999</v>
      </c>
      <c r="G227" s="13">
        <v>71</v>
      </c>
      <c r="H227" s="88">
        <v>289</v>
      </c>
      <c r="I227" s="13">
        <v>1943</v>
      </c>
      <c r="J227" s="13">
        <v>1853</v>
      </c>
      <c r="K227" s="13">
        <v>1012</v>
      </c>
      <c r="L227" s="15">
        <f t="shared" si="7"/>
        <v>199.34160820291419</v>
      </c>
    </row>
    <row r="228" spans="1:12" x14ac:dyDescent="0.25">
      <c r="A228" s="13">
        <v>51</v>
      </c>
      <c r="B228" s="93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28">
        <v>76.507000000000005</v>
      </c>
      <c r="G228" s="13">
        <v>50</v>
      </c>
      <c r="H228" s="88">
        <v>168</v>
      </c>
      <c r="I228" s="13">
        <v>848</v>
      </c>
      <c r="J228" s="13">
        <v>911</v>
      </c>
      <c r="K228" s="13">
        <v>144</v>
      </c>
      <c r="L228" s="15">
        <f t="shared" si="7"/>
        <v>57.694840834248076</v>
      </c>
    </row>
    <row r="229" spans="1:12" x14ac:dyDescent="0.25">
      <c r="A229" s="13">
        <v>52</v>
      </c>
      <c r="B229" s="93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28">
        <v>101.97150000000001</v>
      </c>
      <c r="G229" s="13">
        <v>68.5</v>
      </c>
      <c r="H229" s="88">
        <v>197</v>
      </c>
      <c r="I229" s="13">
        <v>1340</v>
      </c>
      <c r="J229" s="13">
        <v>1388</v>
      </c>
      <c r="K229" s="13">
        <v>293</v>
      </c>
      <c r="L229" s="15">
        <f t="shared" si="7"/>
        <v>77.049711815561963</v>
      </c>
    </row>
    <row r="230" spans="1:12" x14ac:dyDescent="0.25">
      <c r="A230" s="13">
        <v>53</v>
      </c>
      <c r="B230" s="93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28">
        <v>99.17774</v>
      </c>
      <c r="G230" s="13">
        <v>62</v>
      </c>
      <c r="H230" s="88">
        <v>206</v>
      </c>
      <c r="I230" s="13">
        <v>820</v>
      </c>
      <c r="J230" s="13">
        <v>763</v>
      </c>
      <c r="K230" s="13">
        <v>317</v>
      </c>
      <c r="L230" s="15">
        <f t="shared" si="7"/>
        <v>151.64482306684141</v>
      </c>
    </row>
    <row r="231" spans="1:12" x14ac:dyDescent="0.25">
      <c r="A231" s="13">
        <v>54</v>
      </c>
      <c r="B231" s="93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28">
        <v>138.2236</v>
      </c>
      <c r="G231" s="13">
        <v>99</v>
      </c>
      <c r="H231" s="88">
        <v>286</v>
      </c>
      <c r="I231" s="13">
        <v>765</v>
      </c>
      <c r="J231" s="13">
        <v>693</v>
      </c>
      <c r="K231" s="13">
        <v>191</v>
      </c>
      <c r="L231" s="15">
        <f t="shared" si="7"/>
        <v>100.59884559884559</v>
      </c>
    </row>
    <row r="232" spans="1:12" x14ac:dyDescent="0.25">
      <c r="A232" s="13">
        <v>55</v>
      </c>
      <c r="B232" s="93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28">
        <v>100.563</v>
      </c>
      <c r="G232" s="13">
        <v>49</v>
      </c>
      <c r="H232" s="88">
        <v>216</v>
      </c>
      <c r="I232" s="13">
        <v>1337</v>
      </c>
      <c r="J232" s="13">
        <v>1376</v>
      </c>
      <c r="K232" s="13">
        <v>220</v>
      </c>
      <c r="L232" s="15">
        <f t="shared" si="7"/>
        <v>58.357558139534888</v>
      </c>
    </row>
    <row r="233" spans="1:12" x14ac:dyDescent="0.25">
      <c r="A233" s="13">
        <v>56</v>
      </c>
      <c r="B233" s="93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28">
        <v>116.60120000000001</v>
      </c>
      <c r="G233" s="13">
        <v>91</v>
      </c>
      <c r="H233" s="88">
        <v>247</v>
      </c>
      <c r="I233" s="13">
        <v>1604</v>
      </c>
      <c r="J233" s="13">
        <v>1693</v>
      </c>
      <c r="K233" s="13">
        <v>353</v>
      </c>
      <c r="L233" s="15">
        <f t="shared" si="7"/>
        <v>76.104548139397522</v>
      </c>
    </row>
    <row r="234" spans="1:12" x14ac:dyDescent="0.25">
      <c r="A234" s="13">
        <v>57</v>
      </c>
      <c r="B234" s="93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28">
        <v>127.8896</v>
      </c>
      <c r="G234" s="13">
        <v>93</v>
      </c>
      <c r="H234" s="88">
        <v>244</v>
      </c>
      <c r="I234" s="13">
        <v>731</v>
      </c>
      <c r="J234" s="13">
        <v>776</v>
      </c>
      <c r="K234" s="13">
        <v>190</v>
      </c>
      <c r="L234" s="15">
        <f t="shared" si="7"/>
        <v>89.368556701030926</v>
      </c>
    </row>
    <row r="235" spans="1:12" x14ac:dyDescent="0.25">
      <c r="A235" s="13">
        <v>58</v>
      </c>
      <c r="B235" s="93" t="str">
        <f t="shared" si="6"/>
        <v>2010Semily</v>
      </c>
      <c r="C235" s="13">
        <v>2010</v>
      </c>
      <c r="D235" s="14" t="s">
        <v>62</v>
      </c>
      <c r="E235" s="14" t="s">
        <v>55</v>
      </c>
      <c r="F235" s="28">
        <v>135.31479999999999</v>
      </c>
      <c r="G235" s="13">
        <v>102</v>
      </c>
      <c r="H235" s="88">
        <v>261</v>
      </c>
      <c r="I235" s="13">
        <v>515</v>
      </c>
      <c r="J235" s="13">
        <v>531</v>
      </c>
      <c r="K235" s="13">
        <v>146</v>
      </c>
      <c r="L235" s="15">
        <f t="shared" si="7"/>
        <v>100.3578154425612</v>
      </c>
    </row>
    <row r="236" spans="1:12" x14ac:dyDescent="0.25">
      <c r="A236" s="13">
        <v>59</v>
      </c>
      <c r="B236" s="93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28">
        <v>161.93369999999999</v>
      </c>
      <c r="G236" s="13">
        <v>109</v>
      </c>
      <c r="H236" s="88">
        <v>322</v>
      </c>
      <c r="I236" s="13">
        <v>1045</v>
      </c>
      <c r="J236" s="13">
        <v>992</v>
      </c>
      <c r="K236" s="13">
        <v>265</v>
      </c>
      <c r="L236" s="15">
        <f t="shared" si="7"/>
        <v>97.505040322580655</v>
      </c>
    </row>
    <row r="237" spans="1:12" x14ac:dyDescent="0.25">
      <c r="A237" s="13">
        <v>60</v>
      </c>
      <c r="B237" s="93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28">
        <v>99.162819999999996</v>
      </c>
      <c r="G237" s="13">
        <v>63</v>
      </c>
      <c r="H237" s="88">
        <v>211</v>
      </c>
      <c r="I237" s="13">
        <v>1454</v>
      </c>
      <c r="J237" s="13">
        <v>1453</v>
      </c>
      <c r="K237" s="13">
        <v>342</v>
      </c>
      <c r="L237" s="15">
        <f t="shared" si="7"/>
        <v>85.911906400550592</v>
      </c>
    </row>
    <row r="238" spans="1:12" x14ac:dyDescent="0.25">
      <c r="A238" s="13">
        <v>61</v>
      </c>
      <c r="B238" s="93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28">
        <v>190.8347</v>
      </c>
      <c r="G238" s="13">
        <v>113</v>
      </c>
      <c r="H238" s="88">
        <v>426</v>
      </c>
      <c r="I238" s="13">
        <v>1314</v>
      </c>
      <c r="J238" s="13">
        <v>1285</v>
      </c>
      <c r="K238" s="13">
        <v>210</v>
      </c>
      <c r="L238" s="15">
        <f t="shared" si="7"/>
        <v>59.649805447470818</v>
      </c>
    </row>
    <row r="239" spans="1:12" x14ac:dyDescent="0.25">
      <c r="A239" s="13">
        <v>62</v>
      </c>
      <c r="B239" s="93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28">
        <v>226.845</v>
      </c>
      <c r="G239" s="13">
        <v>172</v>
      </c>
      <c r="H239" s="88">
        <v>501</v>
      </c>
      <c r="I239" s="13">
        <v>886</v>
      </c>
      <c r="J239" s="13">
        <v>930</v>
      </c>
      <c r="K239" s="13">
        <v>125</v>
      </c>
      <c r="L239" s="15">
        <f t="shared" si="7"/>
        <v>49.059139784946233</v>
      </c>
    </row>
    <row r="240" spans="1:12" x14ac:dyDescent="0.25">
      <c r="A240" s="13">
        <v>63</v>
      </c>
      <c r="B240" s="93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28">
        <v>93.308989999999994</v>
      </c>
      <c r="G240" s="13">
        <v>45.5</v>
      </c>
      <c r="H240" s="88">
        <v>219</v>
      </c>
      <c r="I240" s="13">
        <v>2407</v>
      </c>
      <c r="J240" s="13">
        <v>2365</v>
      </c>
      <c r="K240" s="13">
        <v>1431</v>
      </c>
      <c r="L240" s="15">
        <f t="shared" si="7"/>
        <v>220.85200845665963</v>
      </c>
    </row>
    <row r="241" spans="1:12" x14ac:dyDescent="0.25">
      <c r="A241" s="13">
        <v>64</v>
      </c>
      <c r="B241" s="93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28">
        <v>96.361869999999996</v>
      </c>
      <c r="G241" s="13">
        <v>45</v>
      </c>
      <c r="H241" s="88">
        <v>217</v>
      </c>
      <c r="I241" s="13">
        <v>1259</v>
      </c>
      <c r="J241" s="13">
        <v>1335</v>
      </c>
      <c r="K241" s="13">
        <v>330</v>
      </c>
      <c r="L241" s="15">
        <f t="shared" si="7"/>
        <v>90.224719101123597</v>
      </c>
    </row>
    <row r="242" spans="1:12" x14ac:dyDescent="0.25">
      <c r="A242" s="13">
        <v>65</v>
      </c>
      <c r="B242" s="93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28">
        <v>209.9556</v>
      </c>
      <c r="G242" s="13">
        <v>146</v>
      </c>
      <c r="H242" s="88">
        <v>489</v>
      </c>
      <c r="I242" s="13">
        <v>1060</v>
      </c>
      <c r="J242" s="13">
        <v>1114</v>
      </c>
      <c r="K242" s="13">
        <v>471</v>
      </c>
      <c r="L242" s="15">
        <f t="shared" si="7"/>
        <v>154.32226211849192</v>
      </c>
    </row>
    <row r="243" spans="1:12" x14ac:dyDescent="0.25">
      <c r="A243" s="13">
        <v>66</v>
      </c>
      <c r="B243" s="93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28">
        <v>115.3028</v>
      </c>
      <c r="G243" s="13">
        <v>52</v>
      </c>
      <c r="H243" s="88">
        <v>265</v>
      </c>
      <c r="I243" s="13">
        <v>1057</v>
      </c>
      <c r="J243" s="13">
        <v>1113</v>
      </c>
      <c r="K243" s="13">
        <v>660</v>
      </c>
      <c r="L243" s="15">
        <f t="shared" si="7"/>
        <v>216.44204851752022</v>
      </c>
    </row>
    <row r="244" spans="1:12" x14ac:dyDescent="0.25">
      <c r="A244" s="13">
        <v>67</v>
      </c>
      <c r="B244" s="93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28">
        <v>98.939210000000003</v>
      </c>
      <c r="G244" s="13">
        <v>53.5</v>
      </c>
      <c r="H244" s="88">
        <v>220</v>
      </c>
      <c r="I244" s="13">
        <v>812</v>
      </c>
      <c r="J244" s="13">
        <v>864</v>
      </c>
      <c r="K244" s="13">
        <v>250</v>
      </c>
      <c r="L244" s="15">
        <f t="shared" si="7"/>
        <v>105.61342592592592</v>
      </c>
    </row>
    <row r="245" spans="1:12" x14ac:dyDescent="0.25">
      <c r="A245" s="13">
        <v>68</v>
      </c>
      <c r="B245" s="93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28">
        <v>170.33860000000001</v>
      </c>
      <c r="G245" s="13">
        <v>126</v>
      </c>
      <c r="H245" s="88">
        <v>342</v>
      </c>
      <c r="I245" s="13">
        <v>1242</v>
      </c>
      <c r="J245" s="13">
        <v>1274</v>
      </c>
      <c r="K245" s="13">
        <v>364</v>
      </c>
      <c r="L245" s="15">
        <f t="shared" si="7"/>
        <v>104.28571428571428</v>
      </c>
    </row>
    <row r="246" spans="1:12" x14ac:dyDescent="0.25">
      <c r="A246" s="13">
        <v>69</v>
      </c>
      <c r="B246" s="93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28">
        <v>184.43520000000001</v>
      </c>
      <c r="G246" s="13">
        <v>155</v>
      </c>
      <c r="H246" s="88">
        <v>294</v>
      </c>
      <c r="I246" s="13">
        <v>1155</v>
      </c>
      <c r="J246" s="13">
        <v>1275</v>
      </c>
      <c r="K246" s="13">
        <v>338</v>
      </c>
      <c r="L246" s="15">
        <f t="shared" si="7"/>
        <v>96.76078431372548</v>
      </c>
    </row>
    <row r="247" spans="1:12" x14ac:dyDescent="0.25">
      <c r="A247" s="13">
        <v>70</v>
      </c>
      <c r="B247" s="93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28">
        <v>70.620580000000004</v>
      </c>
      <c r="G247" s="13">
        <v>43</v>
      </c>
      <c r="H247" s="88">
        <v>141</v>
      </c>
      <c r="I247" s="13">
        <v>944</v>
      </c>
      <c r="J247" s="13">
        <v>896</v>
      </c>
      <c r="K247" s="13">
        <v>312</v>
      </c>
      <c r="L247" s="15">
        <f t="shared" si="7"/>
        <v>127.09821428571428</v>
      </c>
    </row>
    <row r="248" spans="1:12" x14ac:dyDescent="0.25">
      <c r="A248" s="13">
        <v>71</v>
      </c>
      <c r="B248" s="93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28">
        <v>95.538269999999997</v>
      </c>
      <c r="G248" s="13">
        <v>57</v>
      </c>
      <c r="H248" s="88">
        <v>214</v>
      </c>
      <c r="I248" s="13">
        <v>952</v>
      </c>
      <c r="J248" s="13">
        <v>1004</v>
      </c>
      <c r="K248" s="13">
        <v>473</v>
      </c>
      <c r="L248" s="15">
        <f t="shared" si="7"/>
        <v>171.95717131474103</v>
      </c>
    </row>
    <row r="249" spans="1:12" x14ac:dyDescent="0.25">
      <c r="A249" s="13">
        <v>72</v>
      </c>
      <c r="B249" s="93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28">
        <v>49.271149999999999</v>
      </c>
      <c r="G249" s="13">
        <v>35</v>
      </c>
      <c r="H249" s="88">
        <v>96</v>
      </c>
      <c r="I249" s="13">
        <v>658</v>
      </c>
      <c r="J249" s="13">
        <v>581</v>
      </c>
      <c r="K249" s="13">
        <v>501</v>
      </c>
      <c r="L249" s="15">
        <f t="shared" si="7"/>
        <v>314.74182444061961</v>
      </c>
    </row>
    <row r="250" spans="1:12" x14ac:dyDescent="0.25">
      <c r="A250" s="13">
        <v>73</v>
      </c>
      <c r="B250" s="93" t="str">
        <f t="shared" si="6"/>
        <v>2010Zlín</v>
      </c>
      <c r="C250" s="13">
        <v>2010</v>
      </c>
      <c r="D250" s="14" t="s">
        <v>78</v>
      </c>
      <c r="E250" s="14" t="s">
        <v>67</v>
      </c>
      <c r="F250" s="28">
        <v>95.419330000000002</v>
      </c>
      <c r="G250" s="13">
        <v>59</v>
      </c>
      <c r="H250" s="88">
        <v>224</v>
      </c>
      <c r="I250" s="13">
        <v>1649</v>
      </c>
      <c r="J250" s="13">
        <v>1636</v>
      </c>
      <c r="K250" s="13">
        <v>371</v>
      </c>
      <c r="L250" s="15">
        <f t="shared" si="7"/>
        <v>82.772004889975548</v>
      </c>
    </row>
    <row r="251" spans="1:12" x14ac:dyDescent="0.25">
      <c r="A251" s="13">
        <v>74</v>
      </c>
      <c r="B251" s="93" t="str">
        <f t="shared" si="6"/>
        <v>2010Znojmo</v>
      </c>
      <c r="C251" s="13">
        <v>2010</v>
      </c>
      <c r="D251" s="14" t="s">
        <v>79</v>
      </c>
      <c r="E251" s="14" t="s">
        <v>67</v>
      </c>
      <c r="F251" s="28">
        <v>52.542310000000001</v>
      </c>
      <c r="G251" s="13">
        <v>27</v>
      </c>
      <c r="H251" s="88">
        <v>126</v>
      </c>
      <c r="I251" s="13">
        <v>1330</v>
      </c>
      <c r="J251" s="13">
        <v>1325</v>
      </c>
      <c r="K251" s="13">
        <v>514</v>
      </c>
      <c r="L251" s="15">
        <f t="shared" si="7"/>
        <v>141.59245283018868</v>
      </c>
    </row>
    <row r="252" spans="1:12" x14ac:dyDescent="0.25">
      <c r="A252" s="13">
        <v>75</v>
      </c>
      <c r="B252" s="93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28">
        <v>65.911810000000003</v>
      </c>
      <c r="G252" s="13">
        <v>42</v>
      </c>
      <c r="H252" s="88">
        <v>143</v>
      </c>
      <c r="I252" s="13">
        <v>866</v>
      </c>
      <c r="J252" s="13">
        <v>920</v>
      </c>
      <c r="K252" s="13">
        <v>223</v>
      </c>
      <c r="L252" s="15">
        <f t="shared" si="7"/>
        <v>88.472826086956516</v>
      </c>
    </row>
    <row r="253" spans="1:12" x14ac:dyDescent="0.25">
      <c r="A253" s="13">
        <v>76</v>
      </c>
      <c r="B253" s="93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28">
        <v>129.63730000000001</v>
      </c>
      <c r="G253" s="13">
        <v>93</v>
      </c>
      <c r="H253" s="88">
        <v>264</v>
      </c>
      <c r="I253" s="13">
        <v>1435</v>
      </c>
      <c r="J253" s="13">
        <v>1352</v>
      </c>
      <c r="K253" s="13">
        <v>714</v>
      </c>
      <c r="L253" s="15">
        <f t="shared" si="7"/>
        <v>192.75887573964496</v>
      </c>
    </row>
    <row r="254" spans="1:12" x14ac:dyDescent="0.25">
      <c r="A254" s="13">
        <v>77</v>
      </c>
      <c r="B254" s="93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28">
        <v>61.135680000000001</v>
      </c>
      <c r="G254" s="13">
        <v>41</v>
      </c>
      <c r="H254" s="88">
        <v>125</v>
      </c>
      <c r="I254" s="13">
        <v>2266</v>
      </c>
      <c r="J254" s="13">
        <v>2215</v>
      </c>
      <c r="K254" s="13">
        <v>621</v>
      </c>
      <c r="L254" s="15">
        <f t="shared" si="7"/>
        <v>102.33182844243794</v>
      </c>
    </row>
    <row r="255" spans="1:12" x14ac:dyDescent="0.25">
      <c r="A255" s="13">
        <v>78</v>
      </c>
      <c r="B255" s="93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28">
        <v>123.91630000000001</v>
      </c>
      <c r="G255" s="13">
        <v>85</v>
      </c>
      <c r="H255" s="88">
        <v>279</v>
      </c>
      <c r="I255" s="13">
        <v>400</v>
      </c>
      <c r="J255" s="13">
        <v>426</v>
      </c>
      <c r="K255" s="13">
        <v>163</v>
      </c>
      <c r="L255" s="15">
        <f t="shared" si="7"/>
        <v>139.65962441314554</v>
      </c>
    </row>
    <row r="256" spans="1:12" x14ac:dyDescent="0.25">
      <c r="A256" s="13">
        <v>79</v>
      </c>
      <c r="B256" s="93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28">
        <v>68.533119999999997</v>
      </c>
      <c r="G256" s="13">
        <v>41</v>
      </c>
      <c r="H256" s="88">
        <v>154</v>
      </c>
      <c r="I256" s="13">
        <v>3900</v>
      </c>
      <c r="J256" s="13">
        <v>3876</v>
      </c>
      <c r="K256" s="13">
        <v>920</v>
      </c>
      <c r="L256" s="15">
        <f t="shared" si="7"/>
        <v>86.635706914344695</v>
      </c>
    </row>
    <row r="257" spans="1:12" x14ac:dyDescent="0.25">
      <c r="A257" s="13">
        <v>80</v>
      </c>
      <c r="B257" s="93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28">
        <v>78.607690000000005</v>
      </c>
      <c r="G257" s="13">
        <v>46</v>
      </c>
      <c r="H257" s="88">
        <v>154.5</v>
      </c>
      <c r="I257" s="13">
        <v>1664</v>
      </c>
      <c r="J257" s="13">
        <v>1747</v>
      </c>
      <c r="K257" s="13">
        <v>436</v>
      </c>
      <c r="L257" s="15">
        <f t="shared" si="7"/>
        <v>91.093302804808246</v>
      </c>
    </row>
    <row r="258" spans="1:12" x14ac:dyDescent="0.25">
      <c r="A258" s="13">
        <v>81</v>
      </c>
      <c r="B258" s="93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28">
        <v>95.302719999999994</v>
      </c>
      <c r="G258" s="13">
        <v>47</v>
      </c>
      <c r="H258" s="88">
        <v>232</v>
      </c>
      <c r="I258" s="13">
        <v>2066</v>
      </c>
      <c r="J258" s="13">
        <v>2253</v>
      </c>
      <c r="K258" s="13">
        <v>426</v>
      </c>
      <c r="L258" s="15">
        <f t="shared" si="7"/>
        <v>69.014647137150462</v>
      </c>
    </row>
    <row r="259" spans="1:12" x14ac:dyDescent="0.25">
      <c r="A259" s="13">
        <v>82</v>
      </c>
      <c r="B259" s="93" t="str">
        <f t="shared" si="6"/>
        <v>2010Opava</v>
      </c>
      <c r="C259" s="13">
        <v>2010</v>
      </c>
      <c r="D259" s="14" t="s">
        <v>88</v>
      </c>
      <c r="E259" s="14" t="s">
        <v>82</v>
      </c>
      <c r="F259" s="28">
        <v>270.80169999999998</v>
      </c>
      <c r="G259" s="13">
        <v>221</v>
      </c>
      <c r="H259" s="88">
        <v>553</v>
      </c>
      <c r="I259" s="13">
        <v>1664</v>
      </c>
      <c r="J259" s="13">
        <v>1536</v>
      </c>
      <c r="K259" s="13">
        <v>519</v>
      </c>
      <c r="L259" s="15">
        <f t="shared" si="7"/>
        <v>123.330078125</v>
      </c>
    </row>
    <row r="260" spans="1:12" x14ac:dyDescent="0.25">
      <c r="A260" s="13">
        <v>83</v>
      </c>
      <c r="B260" s="93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28">
        <v>117.4609</v>
      </c>
      <c r="G260" s="13">
        <v>77</v>
      </c>
      <c r="H260" s="88">
        <v>238</v>
      </c>
      <c r="I260" s="13">
        <v>3693</v>
      </c>
      <c r="J260" s="13">
        <v>3617</v>
      </c>
      <c r="K260" s="13">
        <v>1188</v>
      </c>
      <c r="L260" s="15">
        <f t="shared" si="7"/>
        <v>119.88388166989218</v>
      </c>
    </row>
    <row r="261" spans="1:12" x14ac:dyDescent="0.25">
      <c r="A261" s="13">
        <v>84</v>
      </c>
      <c r="B261" s="93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28">
        <v>170.36940000000001</v>
      </c>
      <c r="G261" s="13">
        <v>117</v>
      </c>
      <c r="H261" s="88">
        <v>361</v>
      </c>
      <c r="I261" s="13">
        <v>1324</v>
      </c>
      <c r="J261" s="13">
        <v>1335</v>
      </c>
      <c r="K261" s="13">
        <v>385</v>
      </c>
      <c r="L261" s="15">
        <f t="shared" si="7"/>
        <v>105.26217228464419</v>
      </c>
    </row>
    <row r="262" spans="1:12" x14ac:dyDescent="0.25">
      <c r="A262" s="13">
        <v>85</v>
      </c>
      <c r="B262" s="93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28">
        <v>90.822659999999999</v>
      </c>
      <c r="G262" s="13">
        <v>49.5</v>
      </c>
      <c r="H262" s="88">
        <v>205</v>
      </c>
      <c r="I262" s="13">
        <v>1181</v>
      </c>
      <c r="J262" s="13">
        <v>1287</v>
      </c>
      <c r="K262" s="13">
        <v>430</v>
      </c>
      <c r="L262" s="15">
        <f t="shared" si="7"/>
        <v>121.95027195027194</v>
      </c>
    </row>
    <row r="263" spans="1:12" x14ac:dyDescent="0.25">
      <c r="A263" s="13">
        <v>86</v>
      </c>
      <c r="B263" s="93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28">
        <v>82.518450000000001</v>
      </c>
      <c r="G263" s="13">
        <v>57</v>
      </c>
      <c r="H263" s="88">
        <v>174</v>
      </c>
      <c r="I263" s="13">
        <v>1220</v>
      </c>
      <c r="J263" s="13">
        <v>1254</v>
      </c>
      <c r="K263" s="13">
        <v>342</v>
      </c>
      <c r="L263" s="15">
        <f t="shared" ref="L263:L326" si="9">K263/J263*365</f>
        <v>99.545454545454533</v>
      </c>
    </row>
    <row r="264" spans="1:12" x14ac:dyDescent="0.25">
      <c r="A264" s="13">
        <v>1</v>
      </c>
      <c r="B264" s="93" t="str">
        <f t="shared" si="8"/>
        <v>2011Praha 1</v>
      </c>
      <c r="C264" s="13">
        <v>2011</v>
      </c>
      <c r="D264" s="14" t="s">
        <v>2</v>
      </c>
      <c r="E264" s="14" t="s">
        <v>3</v>
      </c>
      <c r="F264" s="28">
        <v>199.93879999999999</v>
      </c>
      <c r="G264" s="13">
        <v>122</v>
      </c>
      <c r="H264" s="88">
        <v>477</v>
      </c>
      <c r="I264" s="13">
        <v>163</v>
      </c>
      <c r="J264" s="13">
        <v>165</v>
      </c>
      <c r="K264" s="13">
        <v>87</v>
      </c>
      <c r="L264" s="15">
        <f t="shared" si="9"/>
        <v>192.45454545454544</v>
      </c>
    </row>
    <row r="265" spans="1:12" x14ac:dyDescent="0.25">
      <c r="A265" s="13">
        <v>2</v>
      </c>
      <c r="B265" s="93" t="str">
        <f t="shared" si="8"/>
        <v>2011Praha 2</v>
      </c>
      <c r="C265" s="13">
        <v>2011</v>
      </c>
      <c r="D265" s="14" t="s">
        <v>4</v>
      </c>
      <c r="E265" s="14" t="s">
        <v>3</v>
      </c>
      <c r="F265" s="28">
        <v>61.448</v>
      </c>
      <c r="G265" s="13">
        <v>39</v>
      </c>
      <c r="H265" s="88">
        <v>136</v>
      </c>
      <c r="I265" s="13">
        <v>366</v>
      </c>
      <c r="J265" s="13">
        <v>352</v>
      </c>
      <c r="K265" s="13">
        <v>62</v>
      </c>
      <c r="L265" s="15">
        <f t="shared" si="9"/>
        <v>64.289772727272734</v>
      </c>
    </row>
    <row r="266" spans="1:12" x14ac:dyDescent="0.25">
      <c r="A266" s="13">
        <v>3</v>
      </c>
      <c r="B266" s="93" t="str">
        <f t="shared" si="8"/>
        <v>2011Praha 3</v>
      </c>
      <c r="C266" s="13">
        <v>2011</v>
      </c>
      <c r="D266" s="14" t="s">
        <v>5</v>
      </c>
      <c r="E266" s="14" t="s">
        <v>3</v>
      </c>
      <c r="F266" s="28">
        <v>128.77719999999999</v>
      </c>
      <c r="G266" s="13">
        <v>60</v>
      </c>
      <c r="H266" s="88">
        <v>330</v>
      </c>
      <c r="I266" s="13">
        <v>720</v>
      </c>
      <c r="J266" s="13">
        <v>770</v>
      </c>
      <c r="K266" s="13">
        <v>184</v>
      </c>
      <c r="L266" s="15">
        <f t="shared" si="9"/>
        <v>87.220779220779221</v>
      </c>
    </row>
    <row r="267" spans="1:12" x14ac:dyDescent="0.25">
      <c r="A267" s="13">
        <v>4</v>
      </c>
      <c r="B267" s="93" t="str">
        <f t="shared" si="8"/>
        <v>2011Praha 4</v>
      </c>
      <c r="C267" s="13">
        <v>2011</v>
      </c>
      <c r="D267" s="14" t="s">
        <v>6</v>
      </c>
      <c r="E267" s="14" t="s">
        <v>3</v>
      </c>
      <c r="F267" s="28">
        <v>111.78360000000001</v>
      </c>
      <c r="G267" s="13">
        <v>64</v>
      </c>
      <c r="H267" s="88">
        <v>253</v>
      </c>
      <c r="I267" s="13">
        <v>1993</v>
      </c>
      <c r="J267" s="13">
        <v>1870</v>
      </c>
      <c r="K267" s="13">
        <v>735</v>
      </c>
      <c r="L267" s="15">
        <f t="shared" si="9"/>
        <v>143.46256684491979</v>
      </c>
    </row>
    <row r="268" spans="1:12" x14ac:dyDescent="0.25">
      <c r="A268" s="13">
        <v>5</v>
      </c>
      <c r="B268" s="93" t="str">
        <f t="shared" si="8"/>
        <v>2011Praha 5</v>
      </c>
      <c r="C268" s="13">
        <v>2011</v>
      </c>
      <c r="D268" s="14" t="s">
        <v>7</v>
      </c>
      <c r="E268" s="14" t="s">
        <v>3</v>
      </c>
      <c r="F268" s="28">
        <v>95.026290000000003</v>
      </c>
      <c r="G268" s="13">
        <v>50</v>
      </c>
      <c r="H268" s="88">
        <v>202</v>
      </c>
      <c r="I268" s="13">
        <v>1300</v>
      </c>
      <c r="J268" s="13">
        <v>1270</v>
      </c>
      <c r="K268" s="13">
        <v>319</v>
      </c>
      <c r="L268" s="15">
        <f t="shared" si="9"/>
        <v>91.681102362204712</v>
      </c>
    </row>
    <row r="269" spans="1:12" x14ac:dyDescent="0.25">
      <c r="A269" s="13">
        <v>6</v>
      </c>
      <c r="B269" s="93" t="str">
        <f t="shared" si="8"/>
        <v>2011Praha 6</v>
      </c>
      <c r="C269" s="13">
        <v>2011</v>
      </c>
      <c r="D269" s="14" t="s">
        <v>8</v>
      </c>
      <c r="E269" s="14" t="s">
        <v>3</v>
      </c>
      <c r="F269" s="28">
        <v>114.96080000000001</v>
      </c>
      <c r="G269" s="13">
        <v>78</v>
      </c>
      <c r="H269" s="88">
        <v>233</v>
      </c>
      <c r="I269" s="13">
        <v>985</v>
      </c>
      <c r="J269" s="13">
        <v>956</v>
      </c>
      <c r="K269" s="13">
        <v>384</v>
      </c>
      <c r="L269" s="15">
        <f t="shared" si="9"/>
        <v>146.61087866108787</v>
      </c>
    </row>
    <row r="270" spans="1:12" x14ac:dyDescent="0.25">
      <c r="A270" s="13">
        <v>7</v>
      </c>
      <c r="B270" s="93" t="str">
        <f t="shared" si="8"/>
        <v>2011Praha 7</v>
      </c>
      <c r="C270" s="13">
        <v>2011</v>
      </c>
      <c r="D270" s="14" t="s">
        <v>9</v>
      </c>
      <c r="E270" s="14" t="s">
        <v>3</v>
      </c>
      <c r="F270" s="28">
        <v>158.5692</v>
      </c>
      <c r="G270" s="13">
        <v>93</v>
      </c>
      <c r="H270" s="88">
        <v>360</v>
      </c>
      <c r="I270" s="13">
        <v>259</v>
      </c>
      <c r="J270" s="13">
        <v>269</v>
      </c>
      <c r="K270" s="13">
        <v>118</v>
      </c>
      <c r="L270" s="15">
        <f t="shared" si="9"/>
        <v>160.11152416356879</v>
      </c>
    </row>
    <row r="271" spans="1:12" x14ac:dyDescent="0.25">
      <c r="A271" s="13">
        <v>8</v>
      </c>
      <c r="B271" s="93" t="str">
        <f t="shared" si="8"/>
        <v>2011Praha 8</v>
      </c>
      <c r="C271" s="13">
        <v>2011</v>
      </c>
      <c r="D271" s="14" t="s">
        <v>10</v>
      </c>
      <c r="E271" s="14" t="s">
        <v>3</v>
      </c>
      <c r="F271" s="28">
        <v>101.4135</v>
      </c>
      <c r="G271" s="13">
        <v>64</v>
      </c>
      <c r="H271" s="88">
        <v>228</v>
      </c>
      <c r="I271" s="13">
        <v>1044</v>
      </c>
      <c r="J271" s="13">
        <v>1042</v>
      </c>
      <c r="K271" s="13">
        <v>263</v>
      </c>
      <c r="L271" s="15">
        <f t="shared" si="9"/>
        <v>92.125719769673708</v>
      </c>
    </row>
    <row r="272" spans="1:12" x14ac:dyDescent="0.25">
      <c r="A272" s="13">
        <v>9</v>
      </c>
      <c r="B272" s="93" t="str">
        <f t="shared" si="8"/>
        <v>2011Praha 9</v>
      </c>
      <c r="C272" s="13">
        <v>2011</v>
      </c>
      <c r="D272" s="14" t="s">
        <v>11</v>
      </c>
      <c r="E272" s="14" t="s">
        <v>3</v>
      </c>
      <c r="F272" s="28">
        <v>68.909840000000003</v>
      </c>
      <c r="G272" s="13">
        <v>37</v>
      </c>
      <c r="H272" s="88">
        <v>139</v>
      </c>
      <c r="I272" s="13">
        <v>1373</v>
      </c>
      <c r="J272" s="13">
        <v>1348</v>
      </c>
      <c r="K272" s="13">
        <v>256</v>
      </c>
      <c r="L272" s="15">
        <f t="shared" si="9"/>
        <v>69.317507418397625</v>
      </c>
    </row>
    <row r="273" spans="1:12" x14ac:dyDescent="0.25">
      <c r="A273" s="13">
        <v>10</v>
      </c>
      <c r="B273" s="93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28">
        <v>126.2135</v>
      </c>
      <c r="G273" s="13">
        <v>70</v>
      </c>
      <c r="H273" s="88">
        <v>300</v>
      </c>
      <c r="I273" s="13">
        <v>1301</v>
      </c>
      <c r="J273" s="13">
        <v>1304</v>
      </c>
      <c r="K273" s="13">
        <v>332</v>
      </c>
      <c r="L273" s="15">
        <f t="shared" si="9"/>
        <v>92.929447852760731</v>
      </c>
    </row>
    <row r="274" spans="1:12" x14ac:dyDescent="0.25">
      <c r="A274" s="13">
        <v>11</v>
      </c>
      <c r="B274" s="93" t="str">
        <f t="shared" si="8"/>
        <v>2011Beroun</v>
      </c>
      <c r="C274" s="13">
        <v>2011</v>
      </c>
      <c r="D274" s="14" t="s">
        <v>13</v>
      </c>
      <c r="E274" s="14" t="s">
        <v>14</v>
      </c>
      <c r="F274" s="28">
        <v>106.06270000000001</v>
      </c>
      <c r="G274" s="13">
        <v>69</v>
      </c>
      <c r="H274" s="88">
        <v>227</v>
      </c>
      <c r="I274" s="13">
        <v>1073</v>
      </c>
      <c r="J274" s="13">
        <v>1125</v>
      </c>
      <c r="K274" s="13">
        <v>171</v>
      </c>
      <c r="L274" s="15">
        <f t="shared" si="9"/>
        <v>55.48</v>
      </c>
    </row>
    <row r="275" spans="1:12" x14ac:dyDescent="0.25">
      <c r="A275" s="13">
        <v>12</v>
      </c>
      <c r="B275" s="93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28">
        <v>78.91046</v>
      </c>
      <c r="G275" s="13">
        <v>55</v>
      </c>
      <c r="H275" s="88">
        <v>161</v>
      </c>
      <c r="I275" s="13">
        <v>848</v>
      </c>
      <c r="J275" s="13">
        <v>859</v>
      </c>
      <c r="K275" s="13">
        <v>205</v>
      </c>
      <c r="L275" s="15">
        <f t="shared" si="9"/>
        <v>87.10710128055878</v>
      </c>
    </row>
    <row r="276" spans="1:12" x14ac:dyDescent="0.25">
      <c r="A276" s="13">
        <v>13</v>
      </c>
      <c r="B276" s="93" t="str">
        <f t="shared" si="8"/>
        <v>2011Kladno</v>
      </c>
      <c r="C276" s="13">
        <v>2011</v>
      </c>
      <c r="D276" s="14" t="s">
        <v>16</v>
      </c>
      <c r="E276" s="14" t="s">
        <v>14</v>
      </c>
      <c r="F276" s="28">
        <v>87.093029999999999</v>
      </c>
      <c r="G276" s="13">
        <v>62</v>
      </c>
      <c r="H276" s="88">
        <v>179</v>
      </c>
      <c r="I276" s="13">
        <v>1930</v>
      </c>
      <c r="J276" s="13">
        <v>1877</v>
      </c>
      <c r="K276" s="13">
        <v>454</v>
      </c>
      <c r="L276" s="15">
        <f t="shared" si="9"/>
        <v>88.284496537027167</v>
      </c>
    </row>
    <row r="277" spans="1:12" x14ac:dyDescent="0.25">
      <c r="A277" s="13">
        <v>14</v>
      </c>
      <c r="B277" s="93" t="str">
        <f t="shared" si="8"/>
        <v>2011Kolín</v>
      </c>
      <c r="C277" s="13">
        <v>2011</v>
      </c>
      <c r="D277" s="14" t="s">
        <v>17</v>
      </c>
      <c r="E277" s="14" t="s">
        <v>14</v>
      </c>
      <c r="F277" s="28">
        <v>85.687820000000002</v>
      </c>
      <c r="G277" s="13">
        <v>60</v>
      </c>
      <c r="H277" s="88">
        <v>185</v>
      </c>
      <c r="I277" s="13">
        <v>1311</v>
      </c>
      <c r="J277" s="13">
        <v>1264</v>
      </c>
      <c r="K277" s="13">
        <v>296</v>
      </c>
      <c r="L277" s="15">
        <f t="shared" si="9"/>
        <v>85.474683544303801</v>
      </c>
    </row>
    <row r="278" spans="1:12" x14ac:dyDescent="0.25">
      <c r="A278" s="13">
        <v>15</v>
      </c>
      <c r="B278" s="93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28">
        <v>55.201059999999998</v>
      </c>
      <c r="G278" s="13">
        <v>33</v>
      </c>
      <c r="H278" s="88">
        <v>115</v>
      </c>
      <c r="I278" s="13">
        <v>800</v>
      </c>
      <c r="J278" s="13">
        <v>808</v>
      </c>
      <c r="K278" s="13">
        <v>85</v>
      </c>
      <c r="L278" s="15">
        <f t="shared" si="9"/>
        <v>38.397277227722768</v>
      </c>
    </row>
    <row r="279" spans="1:12" x14ac:dyDescent="0.25">
      <c r="A279" s="13">
        <v>16</v>
      </c>
      <c r="B279" s="93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28">
        <v>94.287899999999993</v>
      </c>
      <c r="G279" s="13">
        <v>71</v>
      </c>
      <c r="H279" s="88">
        <v>182</v>
      </c>
      <c r="I279" s="13">
        <v>1339</v>
      </c>
      <c r="J279" s="13">
        <v>1317</v>
      </c>
      <c r="K279" s="13">
        <v>323</v>
      </c>
      <c r="L279" s="15">
        <f t="shared" si="9"/>
        <v>89.517843583902803</v>
      </c>
    </row>
    <row r="280" spans="1:12" x14ac:dyDescent="0.25">
      <c r="A280" s="13">
        <v>17</v>
      </c>
      <c r="B280" s="93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28">
        <v>62.63326</v>
      </c>
      <c r="G280" s="13">
        <v>38</v>
      </c>
      <c r="H280" s="88">
        <v>131</v>
      </c>
      <c r="I280" s="13">
        <v>1455</v>
      </c>
      <c r="J280" s="13">
        <v>1452</v>
      </c>
      <c r="K280" s="13">
        <v>237</v>
      </c>
      <c r="L280" s="15">
        <f t="shared" si="9"/>
        <v>59.576446280991739</v>
      </c>
    </row>
    <row r="281" spans="1:12" x14ac:dyDescent="0.25">
      <c r="A281" s="13">
        <v>18</v>
      </c>
      <c r="B281" s="93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28">
        <v>68.85857</v>
      </c>
      <c r="G281" s="13">
        <v>33</v>
      </c>
      <c r="H281" s="88">
        <v>159</v>
      </c>
      <c r="I281" s="13">
        <v>1121</v>
      </c>
      <c r="J281" s="13">
        <v>1180</v>
      </c>
      <c r="K281" s="13">
        <v>157</v>
      </c>
      <c r="L281" s="15">
        <f t="shared" si="9"/>
        <v>48.563559322033903</v>
      </c>
    </row>
    <row r="282" spans="1:12" x14ac:dyDescent="0.25">
      <c r="A282" s="13">
        <v>19</v>
      </c>
      <c r="B282" s="93" t="str">
        <f t="shared" si="8"/>
        <v>2011Praha-Východ</v>
      </c>
      <c r="C282" s="13">
        <v>2011</v>
      </c>
      <c r="D282" s="14" t="s">
        <v>133</v>
      </c>
      <c r="E282" s="14" t="s">
        <v>14</v>
      </c>
      <c r="F282" s="28">
        <v>84.022409999999994</v>
      </c>
      <c r="G282" s="13">
        <v>51</v>
      </c>
      <c r="H282" s="88">
        <v>191</v>
      </c>
      <c r="I282" s="13">
        <v>1642</v>
      </c>
      <c r="J282" s="13">
        <v>1567</v>
      </c>
      <c r="K282" s="13">
        <v>368</v>
      </c>
      <c r="L282" s="15">
        <f t="shared" si="9"/>
        <v>85.717932354818117</v>
      </c>
    </row>
    <row r="283" spans="1:12" x14ac:dyDescent="0.25">
      <c r="A283" s="13">
        <v>20</v>
      </c>
      <c r="B283" s="93" t="str">
        <f t="shared" si="8"/>
        <v>2011Praha-Západ</v>
      </c>
      <c r="C283" s="13">
        <v>2011</v>
      </c>
      <c r="D283" s="14" t="s">
        <v>134</v>
      </c>
      <c r="E283" s="14" t="s">
        <v>14</v>
      </c>
      <c r="F283" s="28">
        <v>86.341660000000005</v>
      </c>
      <c r="G283" s="13">
        <v>45</v>
      </c>
      <c r="H283" s="88">
        <v>207</v>
      </c>
      <c r="I283" s="13">
        <v>1398</v>
      </c>
      <c r="J283" s="13">
        <v>1436</v>
      </c>
      <c r="K283" s="13">
        <v>303</v>
      </c>
      <c r="L283" s="15">
        <f t="shared" si="9"/>
        <v>77.016016713091929</v>
      </c>
    </row>
    <row r="284" spans="1:12" x14ac:dyDescent="0.25">
      <c r="A284" s="13">
        <v>21</v>
      </c>
      <c r="B284" s="93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28">
        <v>75.744770000000003</v>
      </c>
      <c r="G284" s="13">
        <v>47</v>
      </c>
      <c r="H284" s="88">
        <v>160</v>
      </c>
      <c r="I284" s="13">
        <v>1164</v>
      </c>
      <c r="J284" s="13">
        <v>1174</v>
      </c>
      <c r="K284" s="13">
        <v>185</v>
      </c>
      <c r="L284" s="15">
        <f t="shared" si="9"/>
        <v>57.517035775127773</v>
      </c>
    </row>
    <row r="285" spans="1:12" x14ac:dyDescent="0.25">
      <c r="A285" s="13">
        <v>22</v>
      </c>
      <c r="B285" s="93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28">
        <v>64.230350000000001</v>
      </c>
      <c r="G285" s="13">
        <v>44</v>
      </c>
      <c r="H285" s="88">
        <v>131</v>
      </c>
      <c r="I285" s="13">
        <v>629</v>
      </c>
      <c r="J285" s="13">
        <v>596</v>
      </c>
      <c r="K285" s="13">
        <v>135</v>
      </c>
      <c r="L285" s="15">
        <f t="shared" si="9"/>
        <v>82.676174496644293</v>
      </c>
    </row>
    <row r="286" spans="1:12" x14ac:dyDescent="0.25">
      <c r="A286" s="13">
        <v>23</v>
      </c>
      <c r="B286" s="93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28">
        <v>55.159230000000001</v>
      </c>
      <c r="G286" s="13">
        <v>27</v>
      </c>
      <c r="H286" s="88">
        <v>126</v>
      </c>
      <c r="I286" s="13">
        <v>2109</v>
      </c>
      <c r="J286" s="13">
        <v>2049</v>
      </c>
      <c r="K286" s="13">
        <v>333</v>
      </c>
      <c r="L286" s="15">
        <f t="shared" si="9"/>
        <v>59.319180087847734</v>
      </c>
    </row>
    <row r="287" spans="1:12" x14ac:dyDescent="0.25">
      <c r="A287" s="13">
        <v>24</v>
      </c>
      <c r="B287" s="93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28">
        <v>73.233689999999996</v>
      </c>
      <c r="G287" s="13">
        <v>42</v>
      </c>
      <c r="H287" s="88">
        <v>149</v>
      </c>
      <c r="I287" s="13">
        <v>829</v>
      </c>
      <c r="J287" s="13">
        <v>813</v>
      </c>
      <c r="K287" s="13">
        <v>137</v>
      </c>
      <c r="L287" s="15">
        <f t="shared" si="9"/>
        <v>61.506765067650676</v>
      </c>
    </row>
    <row r="288" spans="1:12" x14ac:dyDescent="0.25">
      <c r="A288" s="13">
        <v>25</v>
      </c>
      <c r="B288" s="93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28">
        <v>46.0625</v>
      </c>
      <c r="G288" s="13">
        <v>28</v>
      </c>
      <c r="H288" s="88">
        <v>109</v>
      </c>
      <c r="I288" s="13">
        <v>855</v>
      </c>
      <c r="J288" s="13">
        <v>865</v>
      </c>
      <c r="K288" s="13">
        <v>92</v>
      </c>
      <c r="L288" s="15">
        <f t="shared" si="9"/>
        <v>38.820809248554916</v>
      </c>
    </row>
    <row r="289" spans="1:12" x14ac:dyDescent="0.25">
      <c r="A289" s="13">
        <v>26</v>
      </c>
      <c r="B289" s="93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28">
        <v>50.236800000000002</v>
      </c>
      <c r="G289" s="13">
        <v>33</v>
      </c>
      <c r="H289" s="88">
        <v>105</v>
      </c>
      <c r="I289" s="13">
        <v>672</v>
      </c>
      <c r="J289" s="13">
        <v>644</v>
      </c>
      <c r="K289" s="13">
        <v>92</v>
      </c>
      <c r="L289" s="15">
        <f t="shared" si="9"/>
        <v>52.142857142857139</v>
      </c>
    </row>
    <row r="290" spans="1:12" x14ac:dyDescent="0.25">
      <c r="A290" s="13">
        <v>27</v>
      </c>
      <c r="B290" s="93" t="str">
        <f t="shared" si="8"/>
        <v>2011Písek</v>
      </c>
      <c r="C290" s="13">
        <v>2011</v>
      </c>
      <c r="D290" s="14" t="s">
        <v>29</v>
      </c>
      <c r="E290" s="14" t="s">
        <v>25</v>
      </c>
      <c r="F290" s="28">
        <v>57.526389999999999</v>
      </c>
      <c r="G290" s="13">
        <v>46</v>
      </c>
      <c r="H290" s="88">
        <v>109</v>
      </c>
      <c r="I290" s="13">
        <v>821</v>
      </c>
      <c r="J290" s="13">
        <v>824</v>
      </c>
      <c r="K290" s="13">
        <v>134</v>
      </c>
      <c r="L290" s="15">
        <f t="shared" si="9"/>
        <v>59.35679611650486</v>
      </c>
    </row>
    <row r="291" spans="1:12" x14ac:dyDescent="0.25">
      <c r="A291" s="13">
        <v>28</v>
      </c>
      <c r="B291" s="93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28">
        <v>59.668709999999997</v>
      </c>
      <c r="G291" s="13">
        <v>41</v>
      </c>
      <c r="H291" s="88">
        <v>128</v>
      </c>
      <c r="I291" s="13">
        <v>527</v>
      </c>
      <c r="J291" s="13">
        <v>509</v>
      </c>
      <c r="K291" s="13">
        <v>90</v>
      </c>
      <c r="L291" s="15">
        <f t="shared" si="9"/>
        <v>64.538310412573679</v>
      </c>
    </row>
    <row r="292" spans="1:12" x14ac:dyDescent="0.25">
      <c r="A292" s="13">
        <v>29</v>
      </c>
      <c r="B292" s="93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28">
        <v>51.460099999999997</v>
      </c>
      <c r="G292" s="13">
        <v>28</v>
      </c>
      <c r="H292" s="88">
        <v>116</v>
      </c>
      <c r="I292" s="13">
        <v>658</v>
      </c>
      <c r="J292" s="13">
        <v>633</v>
      </c>
      <c r="K292" s="13">
        <v>94</v>
      </c>
      <c r="L292" s="15">
        <f t="shared" si="9"/>
        <v>54.202211690363342</v>
      </c>
    </row>
    <row r="293" spans="1:12" x14ac:dyDescent="0.25">
      <c r="A293" s="13">
        <v>30</v>
      </c>
      <c r="B293" s="93" t="str">
        <f t="shared" si="8"/>
        <v>2011Tábor</v>
      </c>
      <c r="C293" s="13">
        <v>2011</v>
      </c>
      <c r="D293" s="14" t="s">
        <v>32</v>
      </c>
      <c r="E293" s="14" t="s">
        <v>25</v>
      </c>
      <c r="F293" s="28">
        <v>72.921689999999998</v>
      </c>
      <c r="G293" s="13">
        <v>42</v>
      </c>
      <c r="H293" s="88">
        <v>175</v>
      </c>
      <c r="I293" s="13">
        <v>847</v>
      </c>
      <c r="J293" s="13">
        <v>851</v>
      </c>
      <c r="K293" s="13">
        <v>161</v>
      </c>
      <c r="L293" s="15">
        <f t="shared" si="9"/>
        <v>69.054054054054063</v>
      </c>
    </row>
    <row r="294" spans="1:12" x14ac:dyDescent="0.25">
      <c r="A294" s="13">
        <v>31</v>
      </c>
      <c r="B294" s="93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28">
        <v>82.350149999999999</v>
      </c>
      <c r="G294" s="13">
        <v>57</v>
      </c>
      <c r="H294" s="88">
        <v>181</v>
      </c>
      <c r="I294" s="13">
        <v>672</v>
      </c>
      <c r="J294" s="13">
        <v>704</v>
      </c>
      <c r="K294" s="13">
        <v>126</v>
      </c>
      <c r="L294" s="15">
        <f t="shared" si="9"/>
        <v>65.326704545454547</v>
      </c>
    </row>
    <row r="295" spans="1:12" x14ac:dyDescent="0.25">
      <c r="A295" s="13">
        <v>32</v>
      </c>
      <c r="B295" s="93" t="str">
        <f t="shared" si="8"/>
        <v>2011Cheb</v>
      </c>
      <c r="C295" s="13">
        <v>2011</v>
      </c>
      <c r="D295" s="14" t="s">
        <v>35</v>
      </c>
      <c r="E295" s="14" t="s">
        <v>34</v>
      </c>
      <c r="F295" s="28">
        <v>104.71559999999999</v>
      </c>
      <c r="G295" s="13">
        <v>64</v>
      </c>
      <c r="H295" s="88">
        <v>247</v>
      </c>
      <c r="I295" s="13">
        <v>989</v>
      </c>
      <c r="J295" s="13">
        <v>934</v>
      </c>
      <c r="K295" s="13">
        <v>281</v>
      </c>
      <c r="L295" s="15">
        <f t="shared" si="9"/>
        <v>109.81263383297645</v>
      </c>
    </row>
    <row r="296" spans="1:12" x14ac:dyDescent="0.25">
      <c r="A296" s="13">
        <v>33</v>
      </c>
      <c r="B296" s="93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28">
        <v>102.4781</v>
      </c>
      <c r="G296" s="13">
        <v>52</v>
      </c>
      <c r="H296" s="88">
        <v>267</v>
      </c>
      <c r="I296" s="13">
        <v>1685</v>
      </c>
      <c r="J296" s="13">
        <v>1621</v>
      </c>
      <c r="K296" s="13">
        <v>452</v>
      </c>
      <c r="L296" s="15">
        <f t="shared" si="9"/>
        <v>101.77668106107342</v>
      </c>
    </row>
    <row r="297" spans="1:12" x14ac:dyDescent="0.25">
      <c r="A297" s="13">
        <v>34</v>
      </c>
      <c r="B297" s="93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28">
        <v>108.0998</v>
      </c>
      <c r="G297" s="13">
        <v>60</v>
      </c>
      <c r="H297" s="88">
        <v>209</v>
      </c>
      <c r="I297" s="13">
        <v>890</v>
      </c>
      <c r="J297" s="13">
        <v>951</v>
      </c>
      <c r="K297" s="13">
        <v>190</v>
      </c>
      <c r="L297" s="15">
        <f t="shared" si="9"/>
        <v>72.923238696109365</v>
      </c>
    </row>
    <row r="298" spans="1:12" x14ac:dyDescent="0.25">
      <c r="A298" s="13">
        <v>35</v>
      </c>
      <c r="B298" s="93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28">
        <v>99.452690000000004</v>
      </c>
      <c r="G298" s="13">
        <v>69</v>
      </c>
      <c r="H298" s="88">
        <v>214</v>
      </c>
      <c r="I298" s="13">
        <v>801</v>
      </c>
      <c r="J298" s="13">
        <v>917</v>
      </c>
      <c r="K298" s="13">
        <v>105</v>
      </c>
      <c r="L298" s="15">
        <f t="shared" si="9"/>
        <v>41.793893129770993</v>
      </c>
    </row>
    <row r="299" spans="1:12" x14ac:dyDescent="0.25">
      <c r="A299" s="13">
        <v>36</v>
      </c>
      <c r="B299" s="93" t="str">
        <f t="shared" si="8"/>
        <v>2011Plzeň-Město</v>
      </c>
      <c r="C299" s="13">
        <v>2011</v>
      </c>
      <c r="D299" s="14" t="s">
        <v>135</v>
      </c>
      <c r="E299" s="14" t="s">
        <v>34</v>
      </c>
      <c r="F299" s="28">
        <v>108.4306</v>
      </c>
      <c r="G299" s="13">
        <v>64</v>
      </c>
      <c r="H299" s="88">
        <v>246</v>
      </c>
      <c r="I299" s="13">
        <v>1726</v>
      </c>
      <c r="J299" s="13">
        <v>1701</v>
      </c>
      <c r="K299" s="13">
        <v>471</v>
      </c>
      <c r="L299" s="15">
        <f t="shared" si="9"/>
        <v>101.06701940035273</v>
      </c>
    </row>
    <row r="300" spans="1:12" x14ac:dyDescent="0.25">
      <c r="A300" s="13">
        <v>37</v>
      </c>
      <c r="B300" s="93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28">
        <v>122.0112</v>
      </c>
      <c r="G300" s="13">
        <v>72</v>
      </c>
      <c r="H300" s="88">
        <v>258</v>
      </c>
      <c r="I300" s="13">
        <v>614</v>
      </c>
      <c r="J300" s="13">
        <v>617</v>
      </c>
      <c r="K300" s="13">
        <v>168</v>
      </c>
      <c r="L300" s="15">
        <f t="shared" si="9"/>
        <v>99.38411669367909</v>
      </c>
    </row>
    <row r="301" spans="1:12" x14ac:dyDescent="0.25">
      <c r="A301" s="13">
        <v>38</v>
      </c>
      <c r="B301" s="93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28">
        <v>86.804689999999994</v>
      </c>
      <c r="G301" s="13">
        <v>55.5</v>
      </c>
      <c r="H301" s="88">
        <v>189</v>
      </c>
      <c r="I301" s="13">
        <v>404</v>
      </c>
      <c r="J301" s="13">
        <v>421</v>
      </c>
      <c r="K301" s="13">
        <v>77</v>
      </c>
      <c r="L301" s="15">
        <f t="shared" si="9"/>
        <v>66.757719714964367</v>
      </c>
    </row>
    <row r="302" spans="1:12" x14ac:dyDescent="0.25">
      <c r="A302" s="13">
        <v>39</v>
      </c>
      <c r="B302" s="93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28">
        <v>108.45959999999999</v>
      </c>
      <c r="G302" s="13">
        <v>85</v>
      </c>
      <c r="H302" s="88">
        <v>202</v>
      </c>
      <c r="I302" s="13">
        <v>1411</v>
      </c>
      <c r="J302" s="13">
        <v>1337</v>
      </c>
      <c r="K302" s="13">
        <v>401</v>
      </c>
      <c r="L302" s="15">
        <f t="shared" si="9"/>
        <v>109.47270007479432</v>
      </c>
    </row>
    <row r="303" spans="1:12" x14ac:dyDescent="0.25">
      <c r="A303" s="13">
        <v>40</v>
      </c>
      <c r="B303" s="93" t="str">
        <f t="shared" si="8"/>
        <v>2011Tachov</v>
      </c>
      <c r="C303" s="13">
        <v>2011</v>
      </c>
      <c r="D303" s="14" t="s">
        <v>42</v>
      </c>
      <c r="E303" s="14" t="s">
        <v>34</v>
      </c>
      <c r="F303" s="28">
        <v>132.37280000000001</v>
      </c>
      <c r="G303" s="13">
        <v>71</v>
      </c>
      <c r="H303" s="88">
        <v>311</v>
      </c>
      <c r="I303" s="13">
        <v>574</v>
      </c>
      <c r="J303" s="13">
        <v>593</v>
      </c>
      <c r="K303" s="13">
        <v>165</v>
      </c>
      <c r="L303" s="15">
        <f t="shared" si="9"/>
        <v>101.55986509274874</v>
      </c>
    </row>
    <row r="304" spans="1:12" x14ac:dyDescent="0.25">
      <c r="A304" s="13">
        <v>41</v>
      </c>
      <c r="B304" s="93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28">
        <v>120.56780000000001</v>
      </c>
      <c r="G304" s="13">
        <v>106</v>
      </c>
      <c r="H304" s="88">
        <v>228</v>
      </c>
      <c r="I304" s="13">
        <v>1270</v>
      </c>
      <c r="J304" s="13">
        <v>1337</v>
      </c>
      <c r="K304" s="13">
        <v>388</v>
      </c>
      <c r="L304" s="15">
        <f t="shared" si="9"/>
        <v>105.92370979805536</v>
      </c>
    </row>
    <row r="305" spans="1:12" x14ac:dyDescent="0.25">
      <c r="A305" s="13">
        <v>42</v>
      </c>
      <c r="B305" s="93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28">
        <v>148.11349999999999</v>
      </c>
      <c r="G305" s="13">
        <v>104</v>
      </c>
      <c r="H305" s="88">
        <v>308</v>
      </c>
      <c r="I305" s="13">
        <v>1570</v>
      </c>
      <c r="J305" s="13">
        <v>1491</v>
      </c>
      <c r="K305" s="13">
        <v>727</v>
      </c>
      <c r="L305" s="15">
        <f t="shared" si="9"/>
        <v>177.97116029510397</v>
      </c>
    </row>
    <row r="306" spans="1:12" x14ac:dyDescent="0.25">
      <c r="A306" s="13">
        <v>43</v>
      </c>
      <c r="B306" s="93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28">
        <v>494.41520000000003</v>
      </c>
      <c r="G306" s="13">
        <v>430</v>
      </c>
      <c r="H306" s="88">
        <v>955</v>
      </c>
      <c r="I306" s="13">
        <v>1174</v>
      </c>
      <c r="J306" s="13">
        <v>1791</v>
      </c>
      <c r="K306" s="13">
        <v>1134</v>
      </c>
      <c r="L306" s="15">
        <f t="shared" si="9"/>
        <v>231.10552763819095</v>
      </c>
    </row>
    <row r="307" spans="1:12" x14ac:dyDescent="0.25">
      <c r="A307" s="13">
        <v>44</v>
      </c>
      <c r="B307" s="93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28">
        <v>93.460790000000003</v>
      </c>
      <c r="G307" s="13">
        <v>47</v>
      </c>
      <c r="H307" s="88">
        <v>212</v>
      </c>
      <c r="I307" s="13">
        <v>930</v>
      </c>
      <c r="J307" s="13">
        <v>900</v>
      </c>
      <c r="K307" s="13">
        <v>230</v>
      </c>
      <c r="L307" s="15">
        <f t="shared" si="9"/>
        <v>93.277777777777771</v>
      </c>
    </row>
    <row r="308" spans="1:12" x14ac:dyDescent="0.25">
      <c r="A308" s="13">
        <v>45</v>
      </c>
      <c r="B308" s="93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28">
        <v>243.25559999999999</v>
      </c>
      <c r="G308" s="13">
        <v>202</v>
      </c>
      <c r="H308" s="88">
        <v>480</v>
      </c>
      <c r="I308" s="13">
        <v>1701</v>
      </c>
      <c r="J308" s="13">
        <v>1592</v>
      </c>
      <c r="K308" s="13">
        <v>1130</v>
      </c>
      <c r="L308" s="15">
        <f t="shared" si="9"/>
        <v>259.07663316582915</v>
      </c>
    </row>
    <row r="309" spans="1:12" x14ac:dyDescent="0.25">
      <c r="A309" s="13">
        <v>46</v>
      </c>
      <c r="B309" s="93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28">
        <v>92.132069999999999</v>
      </c>
      <c r="G309" s="13">
        <v>54</v>
      </c>
      <c r="H309" s="88">
        <v>189</v>
      </c>
      <c r="I309" s="13">
        <v>1434</v>
      </c>
      <c r="J309" s="13">
        <v>1357</v>
      </c>
      <c r="K309" s="13">
        <v>382</v>
      </c>
      <c r="L309" s="15">
        <f t="shared" si="9"/>
        <v>102.74871039056742</v>
      </c>
    </row>
    <row r="310" spans="1:12" x14ac:dyDescent="0.25">
      <c r="A310" s="13">
        <v>47</v>
      </c>
      <c r="B310" s="93" t="str">
        <f t="shared" si="8"/>
        <v>2011Louny</v>
      </c>
      <c r="C310" s="13">
        <v>2011</v>
      </c>
      <c r="D310" s="14" t="s">
        <v>50</v>
      </c>
      <c r="E310" s="14" t="s">
        <v>44</v>
      </c>
      <c r="F310" s="28">
        <v>180.07040000000001</v>
      </c>
      <c r="G310" s="13">
        <v>155</v>
      </c>
      <c r="H310" s="88">
        <v>295</v>
      </c>
      <c r="I310" s="13">
        <v>977</v>
      </c>
      <c r="J310" s="13">
        <v>945</v>
      </c>
      <c r="K310" s="13">
        <v>467</v>
      </c>
      <c r="L310" s="15">
        <f t="shared" si="9"/>
        <v>180.37566137566137</v>
      </c>
    </row>
    <row r="311" spans="1:12" x14ac:dyDescent="0.25">
      <c r="A311" s="13">
        <v>48</v>
      </c>
      <c r="B311" s="93" t="str">
        <f t="shared" si="8"/>
        <v>2011Most</v>
      </c>
      <c r="C311" s="13">
        <v>2011</v>
      </c>
      <c r="D311" s="14" t="s">
        <v>51</v>
      </c>
      <c r="E311" s="14" t="s">
        <v>44</v>
      </c>
      <c r="F311" s="28">
        <v>158.37180000000001</v>
      </c>
      <c r="G311" s="13">
        <v>107</v>
      </c>
      <c r="H311" s="88">
        <v>309</v>
      </c>
      <c r="I311" s="13">
        <v>1749</v>
      </c>
      <c r="J311" s="13">
        <v>1743</v>
      </c>
      <c r="K311" s="13">
        <v>610</v>
      </c>
      <c r="L311" s="15">
        <f t="shared" si="9"/>
        <v>127.73952954675846</v>
      </c>
    </row>
    <row r="312" spans="1:12" x14ac:dyDescent="0.25">
      <c r="A312" s="13">
        <v>49</v>
      </c>
      <c r="B312" s="93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28">
        <v>133.13460000000001</v>
      </c>
      <c r="G312" s="13">
        <v>79</v>
      </c>
      <c r="H312" s="88">
        <v>271</v>
      </c>
      <c r="I312" s="13">
        <v>2003</v>
      </c>
      <c r="J312" s="13">
        <v>1906</v>
      </c>
      <c r="K312" s="13">
        <v>754</v>
      </c>
      <c r="L312" s="15">
        <f t="shared" si="9"/>
        <v>144.39139559286465</v>
      </c>
    </row>
    <row r="313" spans="1:12" x14ac:dyDescent="0.25">
      <c r="A313" s="13">
        <v>50</v>
      </c>
      <c r="B313" s="93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28">
        <v>200.28620000000001</v>
      </c>
      <c r="G313" s="13">
        <v>107</v>
      </c>
      <c r="H313" s="88">
        <v>472</v>
      </c>
      <c r="I313" s="13">
        <v>1947</v>
      </c>
      <c r="J313" s="13">
        <v>1958</v>
      </c>
      <c r="K313" s="13">
        <v>1001</v>
      </c>
      <c r="L313" s="15">
        <f t="shared" si="9"/>
        <v>186.60112359550564</v>
      </c>
    </row>
    <row r="314" spans="1:12" x14ac:dyDescent="0.25">
      <c r="A314" s="13">
        <v>51</v>
      </c>
      <c r="B314" s="93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28">
        <v>98.311779999999999</v>
      </c>
      <c r="G314" s="13">
        <v>46.5</v>
      </c>
      <c r="H314" s="88">
        <v>238</v>
      </c>
      <c r="I314" s="13">
        <v>822</v>
      </c>
      <c r="J314" s="13">
        <v>802</v>
      </c>
      <c r="K314" s="13">
        <v>164</v>
      </c>
      <c r="L314" s="15">
        <f t="shared" si="9"/>
        <v>74.638403990024941</v>
      </c>
    </row>
    <row r="315" spans="1:12" x14ac:dyDescent="0.25">
      <c r="A315" s="13">
        <v>52</v>
      </c>
      <c r="B315" s="93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28">
        <v>102.613</v>
      </c>
      <c r="G315" s="13">
        <v>65</v>
      </c>
      <c r="H315" s="88">
        <v>205</v>
      </c>
      <c r="I315" s="13">
        <v>1290</v>
      </c>
      <c r="J315" s="13">
        <v>1211</v>
      </c>
      <c r="K315" s="13">
        <v>372</v>
      </c>
      <c r="L315" s="15">
        <f t="shared" si="9"/>
        <v>112.12221304706853</v>
      </c>
    </row>
    <row r="316" spans="1:12" x14ac:dyDescent="0.25">
      <c r="A316" s="13">
        <v>53</v>
      </c>
      <c r="B316" s="93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28">
        <v>151.0779</v>
      </c>
      <c r="G316" s="13">
        <v>97</v>
      </c>
      <c r="H316" s="88">
        <v>344</v>
      </c>
      <c r="I316" s="13">
        <v>839</v>
      </c>
      <c r="J316" s="13">
        <v>843</v>
      </c>
      <c r="K316" s="13">
        <v>313</v>
      </c>
      <c r="L316" s="15">
        <f t="shared" si="9"/>
        <v>135.52194543297747</v>
      </c>
    </row>
    <row r="317" spans="1:12" x14ac:dyDescent="0.25">
      <c r="A317" s="13">
        <v>54</v>
      </c>
      <c r="B317" s="93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28">
        <v>110.3682</v>
      </c>
      <c r="G317" s="13">
        <v>77</v>
      </c>
      <c r="H317" s="88">
        <v>232</v>
      </c>
      <c r="I317" s="13">
        <v>710</v>
      </c>
      <c r="J317" s="13">
        <v>642</v>
      </c>
      <c r="K317" s="13">
        <v>259</v>
      </c>
      <c r="L317" s="15">
        <f t="shared" si="9"/>
        <v>147.25077881619939</v>
      </c>
    </row>
    <row r="318" spans="1:12" x14ac:dyDescent="0.25">
      <c r="A318" s="13">
        <v>55</v>
      </c>
      <c r="B318" s="93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28">
        <v>73.889989999999997</v>
      </c>
      <c r="G318" s="13">
        <v>42</v>
      </c>
      <c r="H318" s="88">
        <v>168</v>
      </c>
      <c r="I318" s="13">
        <v>1255</v>
      </c>
      <c r="J318" s="13">
        <v>1290</v>
      </c>
      <c r="K318" s="13">
        <v>185</v>
      </c>
      <c r="L318" s="15">
        <f t="shared" si="9"/>
        <v>52.344961240310077</v>
      </c>
    </row>
    <row r="319" spans="1:12" x14ac:dyDescent="0.25">
      <c r="A319" s="13">
        <v>56</v>
      </c>
      <c r="B319" s="93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28">
        <v>101.12869999999999</v>
      </c>
      <c r="G319" s="13">
        <v>71</v>
      </c>
      <c r="H319" s="88">
        <v>211</v>
      </c>
      <c r="I319" s="13">
        <v>1703</v>
      </c>
      <c r="J319" s="13">
        <v>1508</v>
      </c>
      <c r="K319" s="13">
        <v>548</v>
      </c>
      <c r="L319" s="15">
        <f t="shared" si="9"/>
        <v>132.63925729442971</v>
      </c>
    </row>
    <row r="320" spans="1:12" x14ac:dyDescent="0.25">
      <c r="A320" s="13">
        <v>57</v>
      </c>
      <c r="B320" s="93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28">
        <v>110.83629999999999</v>
      </c>
      <c r="G320" s="13">
        <v>92</v>
      </c>
      <c r="H320" s="88">
        <v>207</v>
      </c>
      <c r="I320" s="13">
        <v>711</v>
      </c>
      <c r="J320" s="13">
        <v>722</v>
      </c>
      <c r="K320" s="13">
        <v>179</v>
      </c>
      <c r="L320" s="15">
        <f t="shared" si="9"/>
        <v>90.491689750692515</v>
      </c>
    </row>
    <row r="321" spans="1:12" x14ac:dyDescent="0.25">
      <c r="A321" s="13">
        <v>58</v>
      </c>
      <c r="B321" s="93" t="str">
        <f t="shared" si="8"/>
        <v>2011Semily</v>
      </c>
      <c r="C321" s="13">
        <v>2011</v>
      </c>
      <c r="D321" s="14" t="s">
        <v>62</v>
      </c>
      <c r="E321" s="14" t="s">
        <v>55</v>
      </c>
      <c r="F321" s="28">
        <v>110.39790000000001</v>
      </c>
      <c r="G321" s="13">
        <v>78</v>
      </c>
      <c r="H321" s="88">
        <v>198</v>
      </c>
      <c r="I321" s="13">
        <v>539</v>
      </c>
      <c r="J321" s="13">
        <v>551</v>
      </c>
      <c r="K321" s="13">
        <v>134</v>
      </c>
      <c r="L321" s="15">
        <f t="shared" si="9"/>
        <v>88.765880217785835</v>
      </c>
    </row>
    <row r="322" spans="1:12" x14ac:dyDescent="0.25">
      <c r="A322" s="13">
        <v>59</v>
      </c>
      <c r="B322" s="93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28">
        <v>92.725859999999997</v>
      </c>
      <c r="G322" s="13">
        <v>63</v>
      </c>
      <c r="H322" s="88">
        <v>209</v>
      </c>
      <c r="I322" s="13">
        <v>936</v>
      </c>
      <c r="J322" s="13">
        <v>1007</v>
      </c>
      <c r="K322" s="13">
        <v>194</v>
      </c>
      <c r="L322" s="15">
        <f t="shared" si="9"/>
        <v>70.317775571002983</v>
      </c>
    </row>
    <row r="323" spans="1:12" x14ac:dyDescent="0.25">
      <c r="A323" s="13">
        <v>60</v>
      </c>
      <c r="B323" s="93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28">
        <v>91.565910000000002</v>
      </c>
      <c r="G323" s="13">
        <v>55</v>
      </c>
      <c r="H323" s="88">
        <v>191</v>
      </c>
      <c r="I323" s="13">
        <v>1358</v>
      </c>
      <c r="J323" s="13">
        <v>1397</v>
      </c>
      <c r="K323" s="13">
        <v>303</v>
      </c>
      <c r="L323" s="15">
        <f t="shared" si="9"/>
        <v>79.166070150322113</v>
      </c>
    </row>
    <row r="324" spans="1:12" x14ac:dyDescent="0.25">
      <c r="A324" s="13">
        <v>61</v>
      </c>
      <c r="B324" s="93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28">
        <v>69.179490000000001</v>
      </c>
      <c r="G324" s="13">
        <v>31</v>
      </c>
      <c r="H324" s="88">
        <v>171</v>
      </c>
      <c r="I324" s="13">
        <v>1196</v>
      </c>
      <c r="J324" s="13">
        <v>1212</v>
      </c>
      <c r="K324" s="13">
        <v>194</v>
      </c>
      <c r="L324" s="15">
        <f t="shared" si="9"/>
        <v>58.42409240924092</v>
      </c>
    </row>
    <row r="325" spans="1:12" x14ac:dyDescent="0.25">
      <c r="A325" s="13">
        <v>62</v>
      </c>
      <c r="B325" s="93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28">
        <v>74.903360000000006</v>
      </c>
      <c r="G325" s="13">
        <v>43</v>
      </c>
      <c r="H325" s="88">
        <v>148</v>
      </c>
      <c r="I325" s="13">
        <v>904</v>
      </c>
      <c r="J325" s="13">
        <v>803</v>
      </c>
      <c r="K325" s="13">
        <v>226</v>
      </c>
      <c r="L325" s="15">
        <f t="shared" si="9"/>
        <v>102.72727272727273</v>
      </c>
    </row>
    <row r="326" spans="1:12" x14ac:dyDescent="0.25">
      <c r="A326" s="13">
        <v>63</v>
      </c>
      <c r="B326" s="93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28">
        <v>240.43039999999999</v>
      </c>
      <c r="G326" s="13">
        <v>185</v>
      </c>
      <c r="H326" s="88">
        <v>475</v>
      </c>
      <c r="I326" s="13">
        <v>2373</v>
      </c>
      <c r="J326" s="13">
        <v>2410</v>
      </c>
      <c r="K326" s="13">
        <v>1394</v>
      </c>
      <c r="L326" s="15">
        <f t="shared" si="9"/>
        <v>211.12448132780085</v>
      </c>
    </row>
    <row r="327" spans="1:12" x14ac:dyDescent="0.25">
      <c r="A327" s="13">
        <v>64</v>
      </c>
      <c r="B327" s="93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28">
        <v>103.825</v>
      </c>
      <c r="G327" s="13">
        <v>70</v>
      </c>
      <c r="H327" s="88">
        <v>193</v>
      </c>
      <c r="I327" s="13">
        <v>1260</v>
      </c>
      <c r="J327" s="13">
        <v>1247</v>
      </c>
      <c r="K327" s="13">
        <v>343</v>
      </c>
      <c r="L327" s="15">
        <f t="shared" ref="L327:L390" si="11">K327/J327*365</f>
        <v>100.39695268644748</v>
      </c>
    </row>
    <row r="328" spans="1:12" x14ac:dyDescent="0.25">
      <c r="A328" s="13">
        <v>65</v>
      </c>
      <c r="B328" s="93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28">
        <v>182.6489</v>
      </c>
      <c r="G328" s="13">
        <v>118.5</v>
      </c>
      <c r="H328" s="88">
        <v>427</v>
      </c>
      <c r="I328" s="13">
        <v>1067</v>
      </c>
      <c r="J328" s="13">
        <v>1120</v>
      </c>
      <c r="K328" s="13">
        <v>418</v>
      </c>
      <c r="L328" s="15">
        <f t="shared" si="11"/>
        <v>136.22321428571428</v>
      </c>
    </row>
    <row r="329" spans="1:12" x14ac:dyDescent="0.25">
      <c r="A329" s="13">
        <v>66</v>
      </c>
      <c r="B329" s="93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28">
        <v>251.078</v>
      </c>
      <c r="G329" s="13">
        <v>178</v>
      </c>
      <c r="H329" s="88">
        <v>514</v>
      </c>
      <c r="I329" s="13">
        <v>1051</v>
      </c>
      <c r="J329" s="13">
        <v>1107</v>
      </c>
      <c r="K329" s="13">
        <v>604</v>
      </c>
      <c r="L329" s="15">
        <f t="shared" si="11"/>
        <v>199.15085817524843</v>
      </c>
    </row>
    <row r="330" spans="1:12" x14ac:dyDescent="0.25">
      <c r="A330" s="13">
        <v>67</v>
      </c>
      <c r="B330" s="93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28">
        <v>114.9358</v>
      </c>
      <c r="G330" s="13">
        <v>70</v>
      </c>
      <c r="H330" s="88">
        <v>229</v>
      </c>
      <c r="I330" s="13">
        <v>758</v>
      </c>
      <c r="J330" s="13">
        <v>789</v>
      </c>
      <c r="K330" s="13">
        <v>219</v>
      </c>
      <c r="L330" s="15">
        <f t="shared" si="11"/>
        <v>101.31178707224333</v>
      </c>
    </row>
    <row r="331" spans="1:12" x14ac:dyDescent="0.25">
      <c r="A331" s="13">
        <v>68</v>
      </c>
      <c r="B331" s="93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28">
        <v>113.9131</v>
      </c>
      <c r="G331" s="13">
        <v>77</v>
      </c>
      <c r="H331" s="88">
        <v>240</v>
      </c>
      <c r="I331" s="13">
        <v>1189</v>
      </c>
      <c r="J331" s="13">
        <v>1249</v>
      </c>
      <c r="K331" s="13">
        <v>304</v>
      </c>
      <c r="L331" s="15">
        <f t="shared" si="11"/>
        <v>88.8390712570056</v>
      </c>
    </row>
    <row r="332" spans="1:12" x14ac:dyDescent="0.25">
      <c r="A332" s="13">
        <v>69</v>
      </c>
      <c r="B332" s="93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28">
        <v>134.09899999999999</v>
      </c>
      <c r="G332" s="13">
        <v>89</v>
      </c>
      <c r="H332" s="88">
        <v>281</v>
      </c>
      <c r="I332" s="13">
        <v>1027</v>
      </c>
      <c r="J332" s="13">
        <v>1025</v>
      </c>
      <c r="K332" s="13">
        <v>340</v>
      </c>
      <c r="L332" s="15">
        <f t="shared" si="11"/>
        <v>121.07317073170732</v>
      </c>
    </row>
    <row r="333" spans="1:12" x14ac:dyDescent="0.25">
      <c r="A333" s="13">
        <v>70</v>
      </c>
      <c r="B333" s="93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28">
        <v>113.53879999999999</v>
      </c>
      <c r="G333" s="13">
        <v>89</v>
      </c>
      <c r="H333" s="88">
        <v>222</v>
      </c>
      <c r="I333" s="13">
        <v>807</v>
      </c>
      <c r="J333" s="13">
        <v>872</v>
      </c>
      <c r="K333" s="13">
        <v>247</v>
      </c>
      <c r="L333" s="15">
        <f t="shared" si="11"/>
        <v>103.38876146788991</v>
      </c>
    </row>
    <row r="334" spans="1:12" x14ac:dyDescent="0.25">
      <c r="A334" s="13">
        <v>71</v>
      </c>
      <c r="B334" s="93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28">
        <v>198.5796</v>
      </c>
      <c r="G334" s="13">
        <v>117</v>
      </c>
      <c r="H334" s="88">
        <v>451</v>
      </c>
      <c r="I334" s="13">
        <v>1032</v>
      </c>
      <c r="J334" s="13">
        <v>1105</v>
      </c>
      <c r="K334" s="13">
        <v>400</v>
      </c>
      <c r="L334" s="15">
        <f t="shared" si="11"/>
        <v>132.12669683257917</v>
      </c>
    </row>
    <row r="335" spans="1:12" x14ac:dyDescent="0.25">
      <c r="A335" s="13">
        <v>72</v>
      </c>
      <c r="B335" s="93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28">
        <v>266.34969999999998</v>
      </c>
      <c r="G335" s="13">
        <v>161</v>
      </c>
      <c r="H335" s="88">
        <v>715</v>
      </c>
      <c r="I335" s="13">
        <v>706</v>
      </c>
      <c r="J335" s="13">
        <v>566</v>
      </c>
      <c r="K335" s="13">
        <v>641</v>
      </c>
      <c r="L335" s="15">
        <f t="shared" si="11"/>
        <v>413.36572438162545</v>
      </c>
    </row>
    <row r="336" spans="1:12" x14ac:dyDescent="0.25">
      <c r="A336" s="13">
        <v>73</v>
      </c>
      <c r="B336" s="93" t="str">
        <f t="shared" si="10"/>
        <v>2011Zlín</v>
      </c>
      <c r="C336" s="13">
        <v>2011</v>
      </c>
      <c r="D336" s="14" t="s">
        <v>78</v>
      </c>
      <c r="E336" s="14" t="s">
        <v>67</v>
      </c>
      <c r="F336" s="28">
        <v>79.455680000000001</v>
      </c>
      <c r="G336" s="13">
        <v>47</v>
      </c>
      <c r="H336" s="88">
        <v>165</v>
      </c>
      <c r="I336" s="13">
        <v>1634</v>
      </c>
      <c r="J336" s="13">
        <v>1670</v>
      </c>
      <c r="K336" s="13">
        <v>335</v>
      </c>
      <c r="L336" s="15">
        <f t="shared" si="11"/>
        <v>73.218562874251504</v>
      </c>
    </row>
    <row r="337" spans="1:12" x14ac:dyDescent="0.25">
      <c r="A337" s="13">
        <v>74</v>
      </c>
      <c r="B337" s="93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28">
        <v>156.2398</v>
      </c>
      <c r="G337" s="13">
        <v>117</v>
      </c>
      <c r="H337" s="88">
        <v>305</v>
      </c>
      <c r="I337" s="13">
        <v>1354</v>
      </c>
      <c r="J337" s="13">
        <v>1250</v>
      </c>
      <c r="K337" s="13">
        <v>618</v>
      </c>
      <c r="L337" s="15">
        <f t="shared" si="11"/>
        <v>180.45599999999999</v>
      </c>
    </row>
    <row r="338" spans="1:12" x14ac:dyDescent="0.25">
      <c r="A338" s="13">
        <v>75</v>
      </c>
      <c r="B338" s="93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28">
        <v>126.3747</v>
      </c>
      <c r="G338" s="13">
        <v>86</v>
      </c>
      <c r="H338" s="88">
        <v>259</v>
      </c>
      <c r="I338" s="13">
        <v>896</v>
      </c>
      <c r="J338" s="13">
        <v>829</v>
      </c>
      <c r="K338" s="13">
        <v>290</v>
      </c>
      <c r="L338" s="15">
        <f t="shared" si="11"/>
        <v>127.68395657418577</v>
      </c>
    </row>
    <row r="339" spans="1:12" x14ac:dyDescent="0.25">
      <c r="A339" s="13">
        <v>76</v>
      </c>
      <c r="B339" s="93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28">
        <v>189.48079999999999</v>
      </c>
      <c r="G339" s="13">
        <v>154</v>
      </c>
      <c r="H339" s="88">
        <v>352</v>
      </c>
      <c r="I339" s="13">
        <v>1430</v>
      </c>
      <c r="J339" s="13">
        <v>1427</v>
      </c>
      <c r="K339" s="13">
        <v>717</v>
      </c>
      <c r="L339" s="15">
        <f t="shared" si="11"/>
        <v>183.39523475823407</v>
      </c>
    </row>
    <row r="340" spans="1:12" x14ac:dyDescent="0.25">
      <c r="A340" s="13">
        <v>77</v>
      </c>
      <c r="B340" s="93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28">
        <v>126.1039</v>
      </c>
      <c r="G340" s="13">
        <v>85</v>
      </c>
      <c r="H340" s="88">
        <v>251</v>
      </c>
      <c r="I340" s="13">
        <v>2255</v>
      </c>
      <c r="J340" s="13">
        <v>2208</v>
      </c>
      <c r="K340" s="13">
        <v>668</v>
      </c>
      <c r="L340" s="15">
        <f t="shared" si="11"/>
        <v>110.42572463768116</v>
      </c>
    </row>
    <row r="341" spans="1:12" x14ac:dyDescent="0.25">
      <c r="A341" s="13">
        <v>78</v>
      </c>
      <c r="B341" s="93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28">
        <v>151.8862</v>
      </c>
      <c r="G341" s="13">
        <v>104</v>
      </c>
      <c r="H341" s="88">
        <v>348</v>
      </c>
      <c r="I341" s="13">
        <v>406</v>
      </c>
      <c r="J341" s="13">
        <v>408</v>
      </c>
      <c r="K341" s="13">
        <v>161</v>
      </c>
      <c r="L341" s="15">
        <f t="shared" si="11"/>
        <v>144.03186274509804</v>
      </c>
    </row>
    <row r="342" spans="1:12" x14ac:dyDescent="0.25">
      <c r="A342" s="13">
        <v>79</v>
      </c>
      <c r="B342" s="93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28">
        <v>92.454459999999997</v>
      </c>
      <c r="G342" s="13">
        <v>72</v>
      </c>
      <c r="H342" s="88">
        <v>171</v>
      </c>
      <c r="I342" s="13">
        <v>3795</v>
      </c>
      <c r="J342" s="13">
        <v>3767</v>
      </c>
      <c r="K342" s="13">
        <v>948</v>
      </c>
      <c r="L342" s="15">
        <f t="shared" si="11"/>
        <v>91.855588001061847</v>
      </c>
    </row>
    <row r="343" spans="1:12" x14ac:dyDescent="0.25">
      <c r="A343" s="13">
        <v>80</v>
      </c>
      <c r="B343" s="93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28">
        <v>118.2514</v>
      </c>
      <c r="G343" s="13">
        <v>83</v>
      </c>
      <c r="H343" s="88">
        <v>244</v>
      </c>
      <c r="I343" s="13">
        <v>1706</v>
      </c>
      <c r="J343" s="13">
        <v>1715</v>
      </c>
      <c r="K343" s="13">
        <v>427</v>
      </c>
      <c r="L343" s="15">
        <f t="shared" si="11"/>
        <v>90.877551020408163</v>
      </c>
    </row>
    <row r="344" spans="1:12" x14ac:dyDescent="0.25">
      <c r="A344" s="13">
        <v>81</v>
      </c>
      <c r="B344" s="93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28">
        <v>87.605630000000005</v>
      </c>
      <c r="G344" s="13">
        <v>60</v>
      </c>
      <c r="H344" s="88">
        <v>171</v>
      </c>
      <c r="I344" s="13">
        <v>2142</v>
      </c>
      <c r="J344" s="13">
        <v>2041</v>
      </c>
      <c r="K344" s="13">
        <v>527</v>
      </c>
      <c r="L344" s="15">
        <f t="shared" si="11"/>
        <v>94.245467907888283</v>
      </c>
    </row>
    <row r="345" spans="1:12" x14ac:dyDescent="0.25">
      <c r="A345" s="13">
        <v>82</v>
      </c>
      <c r="B345" s="93" t="str">
        <f t="shared" si="10"/>
        <v>2011Opava</v>
      </c>
      <c r="C345" s="13">
        <v>2011</v>
      </c>
      <c r="D345" s="14" t="s">
        <v>88</v>
      </c>
      <c r="E345" s="14" t="s">
        <v>82</v>
      </c>
      <c r="F345" s="28">
        <v>119.7205</v>
      </c>
      <c r="G345" s="13">
        <v>88</v>
      </c>
      <c r="H345" s="88">
        <v>228</v>
      </c>
      <c r="I345" s="13">
        <v>1532</v>
      </c>
      <c r="J345" s="13">
        <v>1618</v>
      </c>
      <c r="K345" s="13">
        <v>433</v>
      </c>
      <c r="L345" s="15">
        <f t="shared" si="11"/>
        <v>97.679233621755259</v>
      </c>
    </row>
    <row r="346" spans="1:12" x14ac:dyDescent="0.25">
      <c r="A346" s="13">
        <v>83</v>
      </c>
      <c r="B346" s="93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28">
        <v>136.50839999999999</v>
      </c>
      <c r="G346" s="13">
        <v>83</v>
      </c>
      <c r="H346" s="88">
        <v>295</v>
      </c>
      <c r="I346" s="13">
        <v>3606</v>
      </c>
      <c r="J346" s="13">
        <v>3749</v>
      </c>
      <c r="K346" s="13">
        <v>1045</v>
      </c>
      <c r="L346" s="15">
        <f t="shared" si="11"/>
        <v>101.74046412376634</v>
      </c>
    </row>
    <row r="347" spans="1:12" x14ac:dyDescent="0.25">
      <c r="A347" s="13">
        <v>84</v>
      </c>
      <c r="B347" s="93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28">
        <v>126.2535</v>
      </c>
      <c r="G347" s="13">
        <v>94</v>
      </c>
      <c r="H347" s="88">
        <v>237</v>
      </c>
      <c r="I347" s="13">
        <v>1378</v>
      </c>
      <c r="J347" s="13">
        <v>1222</v>
      </c>
      <c r="K347" s="13">
        <v>541</v>
      </c>
      <c r="L347" s="15">
        <f t="shared" si="11"/>
        <v>161.59165302782324</v>
      </c>
    </row>
    <row r="348" spans="1:12" x14ac:dyDescent="0.25">
      <c r="A348" s="13">
        <v>85</v>
      </c>
      <c r="B348" s="93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28">
        <v>129.40190000000001</v>
      </c>
      <c r="G348" s="13">
        <v>83</v>
      </c>
      <c r="H348" s="88">
        <v>280</v>
      </c>
      <c r="I348" s="13">
        <v>1277</v>
      </c>
      <c r="J348" s="13">
        <v>1368</v>
      </c>
      <c r="K348" s="13">
        <v>339</v>
      </c>
      <c r="L348" s="15">
        <f t="shared" si="11"/>
        <v>90.449561403508767</v>
      </c>
    </row>
    <row r="349" spans="1:12" x14ac:dyDescent="0.25">
      <c r="A349" s="13">
        <v>86</v>
      </c>
      <c r="B349" s="93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28">
        <v>113.3618</v>
      </c>
      <c r="G349" s="13">
        <v>74</v>
      </c>
      <c r="H349" s="88">
        <v>238</v>
      </c>
      <c r="I349" s="13">
        <v>1107</v>
      </c>
      <c r="J349" s="13">
        <v>1193</v>
      </c>
      <c r="K349" s="13">
        <v>256</v>
      </c>
      <c r="L349" s="15">
        <f t="shared" si="11"/>
        <v>78.323554065381387</v>
      </c>
    </row>
    <row r="350" spans="1:12" x14ac:dyDescent="0.25">
      <c r="A350" s="13">
        <v>1</v>
      </c>
      <c r="B350" s="93" t="str">
        <f t="shared" si="10"/>
        <v>2012Praha 1</v>
      </c>
      <c r="C350" s="13">
        <v>2012</v>
      </c>
      <c r="D350" s="14" t="s">
        <v>2</v>
      </c>
      <c r="E350" s="14" t="s">
        <v>3</v>
      </c>
      <c r="F350" s="28">
        <v>265.54610000000002</v>
      </c>
      <c r="G350" s="13">
        <v>149.5</v>
      </c>
      <c r="H350" s="88">
        <v>661</v>
      </c>
      <c r="I350" s="13">
        <v>177</v>
      </c>
      <c r="J350" s="13">
        <v>177</v>
      </c>
      <c r="K350" s="13">
        <v>87</v>
      </c>
      <c r="L350" s="15">
        <f t="shared" si="11"/>
        <v>179.40677966101697</v>
      </c>
    </row>
    <row r="351" spans="1:12" x14ac:dyDescent="0.25">
      <c r="A351" s="13">
        <v>2</v>
      </c>
      <c r="B351" s="93" t="str">
        <f t="shared" si="10"/>
        <v>2012Praha 2</v>
      </c>
      <c r="C351" s="13">
        <v>2012</v>
      </c>
      <c r="D351" s="14" t="s">
        <v>4</v>
      </c>
      <c r="E351" s="14" t="s">
        <v>3</v>
      </c>
      <c r="F351" s="28">
        <v>49.041179999999997</v>
      </c>
      <c r="G351" s="13">
        <v>26.5</v>
      </c>
      <c r="H351" s="88">
        <v>114</v>
      </c>
      <c r="I351" s="13">
        <v>321</v>
      </c>
      <c r="J351" s="13">
        <v>338</v>
      </c>
      <c r="K351" s="13">
        <v>45</v>
      </c>
      <c r="L351" s="15">
        <f t="shared" si="11"/>
        <v>48.594674556213022</v>
      </c>
    </row>
    <row r="352" spans="1:12" x14ac:dyDescent="0.25">
      <c r="A352" s="13">
        <v>3</v>
      </c>
      <c r="B352" s="93" t="str">
        <f t="shared" si="10"/>
        <v>2012Praha 3</v>
      </c>
      <c r="C352" s="13">
        <v>2012</v>
      </c>
      <c r="D352" s="14" t="s">
        <v>5</v>
      </c>
      <c r="E352" s="14" t="s">
        <v>3</v>
      </c>
      <c r="F352" s="28">
        <v>107.1574</v>
      </c>
      <c r="G352" s="13">
        <v>58.5</v>
      </c>
      <c r="H352" s="88">
        <v>245.5</v>
      </c>
      <c r="I352" s="13">
        <v>767</v>
      </c>
      <c r="J352" s="13">
        <v>759</v>
      </c>
      <c r="K352" s="13">
        <v>193</v>
      </c>
      <c r="L352" s="15">
        <f t="shared" si="11"/>
        <v>92.812911725955203</v>
      </c>
    </row>
    <row r="353" spans="1:12" x14ac:dyDescent="0.25">
      <c r="A353" s="13">
        <v>4</v>
      </c>
      <c r="B353" s="93" t="str">
        <f t="shared" si="10"/>
        <v>2012Praha 4</v>
      </c>
      <c r="C353" s="13">
        <v>2012</v>
      </c>
      <c r="D353" s="14" t="s">
        <v>6</v>
      </c>
      <c r="E353" s="14" t="s">
        <v>3</v>
      </c>
      <c r="F353" s="28">
        <v>145.86920000000001</v>
      </c>
      <c r="G353" s="13">
        <v>92</v>
      </c>
      <c r="H353" s="88">
        <v>337</v>
      </c>
      <c r="I353" s="13">
        <v>2207</v>
      </c>
      <c r="J353" s="13">
        <v>2081</v>
      </c>
      <c r="K353" s="13">
        <v>861</v>
      </c>
      <c r="L353" s="15">
        <f t="shared" si="11"/>
        <v>151.01633829889477</v>
      </c>
    </row>
    <row r="354" spans="1:12" x14ac:dyDescent="0.25">
      <c r="A354" s="13">
        <v>5</v>
      </c>
      <c r="B354" s="93" t="str">
        <f t="shared" si="10"/>
        <v>2012Praha 5</v>
      </c>
      <c r="C354" s="13">
        <v>2012</v>
      </c>
      <c r="D354" s="14" t="s">
        <v>7</v>
      </c>
      <c r="E354" s="14" t="s">
        <v>3</v>
      </c>
      <c r="F354" s="28">
        <v>105.3377</v>
      </c>
      <c r="G354" s="13">
        <v>59</v>
      </c>
      <c r="H354" s="88">
        <v>249</v>
      </c>
      <c r="I354" s="13">
        <v>1291</v>
      </c>
      <c r="J354" s="13">
        <v>1352</v>
      </c>
      <c r="K354" s="13">
        <v>258</v>
      </c>
      <c r="L354" s="15">
        <f t="shared" si="11"/>
        <v>69.652366863905328</v>
      </c>
    </row>
    <row r="355" spans="1:12" x14ac:dyDescent="0.25">
      <c r="A355" s="13">
        <v>6</v>
      </c>
      <c r="B355" s="93" t="str">
        <f t="shared" si="10"/>
        <v>2012Praha 6</v>
      </c>
      <c r="C355" s="13">
        <v>2012</v>
      </c>
      <c r="D355" s="14" t="s">
        <v>8</v>
      </c>
      <c r="E355" s="14" t="s">
        <v>3</v>
      </c>
      <c r="F355" s="28">
        <v>152.3048</v>
      </c>
      <c r="G355" s="13">
        <v>111</v>
      </c>
      <c r="H355" s="88">
        <v>333</v>
      </c>
      <c r="I355" s="13">
        <v>1112</v>
      </c>
      <c r="J355" s="13">
        <v>1013</v>
      </c>
      <c r="K355" s="13">
        <v>483</v>
      </c>
      <c r="L355" s="15">
        <f t="shared" si="11"/>
        <v>174.03257650542943</v>
      </c>
    </row>
    <row r="356" spans="1:12" x14ac:dyDescent="0.25">
      <c r="A356" s="13">
        <v>7</v>
      </c>
      <c r="B356" s="93" t="str">
        <f t="shared" si="10"/>
        <v>2012Praha 7</v>
      </c>
      <c r="C356" s="13">
        <v>2012</v>
      </c>
      <c r="D356" s="14" t="s">
        <v>9</v>
      </c>
      <c r="E356" s="14" t="s">
        <v>3</v>
      </c>
      <c r="F356" s="28">
        <v>170.1388</v>
      </c>
      <c r="G356" s="13">
        <v>85</v>
      </c>
      <c r="H356" s="88">
        <v>409</v>
      </c>
      <c r="I356" s="13">
        <v>330</v>
      </c>
      <c r="J356" s="13">
        <v>353</v>
      </c>
      <c r="K356" s="13">
        <v>95</v>
      </c>
      <c r="L356" s="15">
        <f t="shared" si="11"/>
        <v>98.229461756373922</v>
      </c>
    </row>
    <row r="357" spans="1:12" x14ac:dyDescent="0.25">
      <c r="A357" s="13">
        <v>8</v>
      </c>
      <c r="B357" s="93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28">
        <v>115.1922</v>
      </c>
      <c r="G357" s="13">
        <v>71</v>
      </c>
      <c r="H357" s="88">
        <v>278</v>
      </c>
      <c r="I357" s="13">
        <v>1070</v>
      </c>
      <c r="J357" s="13">
        <v>1061</v>
      </c>
      <c r="K357" s="13">
        <v>272</v>
      </c>
      <c r="L357" s="15">
        <f t="shared" si="11"/>
        <v>93.57210179076344</v>
      </c>
    </row>
    <row r="358" spans="1:12" x14ac:dyDescent="0.25">
      <c r="A358" s="13">
        <v>9</v>
      </c>
      <c r="B358" s="93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28">
        <v>72.178780000000003</v>
      </c>
      <c r="G358" s="13">
        <v>40</v>
      </c>
      <c r="H358" s="88">
        <v>151</v>
      </c>
      <c r="I358" s="13">
        <v>1516</v>
      </c>
      <c r="J358" s="13">
        <v>1483</v>
      </c>
      <c r="K358" s="13">
        <v>289</v>
      </c>
      <c r="L358" s="15">
        <f t="shared" si="11"/>
        <v>71.129467296021573</v>
      </c>
    </row>
    <row r="359" spans="1:12" x14ac:dyDescent="0.25">
      <c r="A359" s="13">
        <v>10</v>
      </c>
      <c r="B359" s="93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28">
        <v>110.93770000000001</v>
      </c>
      <c r="G359" s="13">
        <v>70</v>
      </c>
      <c r="H359" s="88">
        <v>252</v>
      </c>
      <c r="I359" s="13">
        <v>1404</v>
      </c>
      <c r="J359" s="13">
        <v>1308</v>
      </c>
      <c r="K359" s="13">
        <v>428</v>
      </c>
      <c r="L359" s="15">
        <f t="shared" si="11"/>
        <v>119.434250764526</v>
      </c>
    </row>
    <row r="360" spans="1:12" x14ac:dyDescent="0.25">
      <c r="A360" s="13">
        <v>11</v>
      </c>
      <c r="B360" s="93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28">
        <v>94.54522</v>
      </c>
      <c r="G360" s="13">
        <v>53</v>
      </c>
      <c r="H360" s="88">
        <v>230</v>
      </c>
      <c r="I360" s="13">
        <v>1010</v>
      </c>
      <c r="J360" s="13">
        <v>925</v>
      </c>
      <c r="K360" s="13">
        <v>256</v>
      </c>
      <c r="L360" s="15">
        <f t="shared" si="11"/>
        <v>101.01621621621622</v>
      </c>
    </row>
    <row r="361" spans="1:12" x14ac:dyDescent="0.25">
      <c r="A361" s="13">
        <v>12</v>
      </c>
      <c r="B361" s="93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28">
        <v>88.568449999999999</v>
      </c>
      <c r="G361" s="13">
        <v>62.5</v>
      </c>
      <c r="H361" s="88">
        <v>169</v>
      </c>
      <c r="I361" s="13">
        <v>861</v>
      </c>
      <c r="J361" s="13">
        <v>896</v>
      </c>
      <c r="K361" s="13">
        <v>170</v>
      </c>
      <c r="L361" s="15">
        <f t="shared" si="11"/>
        <v>69.252232142857139</v>
      </c>
    </row>
    <row r="362" spans="1:12" x14ac:dyDescent="0.25">
      <c r="A362" s="13">
        <v>13</v>
      </c>
      <c r="B362" s="93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28">
        <v>95.672619999999995</v>
      </c>
      <c r="G362" s="13">
        <v>70</v>
      </c>
      <c r="H362" s="88">
        <v>196.5</v>
      </c>
      <c r="I362" s="13">
        <v>1828</v>
      </c>
      <c r="J362" s="13">
        <v>1876</v>
      </c>
      <c r="K362" s="13">
        <v>407</v>
      </c>
      <c r="L362" s="15">
        <f t="shared" si="11"/>
        <v>79.187100213219622</v>
      </c>
    </row>
    <row r="363" spans="1:12" x14ac:dyDescent="0.25">
      <c r="A363" s="13">
        <v>14</v>
      </c>
      <c r="B363" s="93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28">
        <v>91.657319999999999</v>
      </c>
      <c r="G363" s="13">
        <v>63</v>
      </c>
      <c r="H363" s="88">
        <v>184</v>
      </c>
      <c r="I363" s="13">
        <v>1337</v>
      </c>
      <c r="J363" s="13">
        <v>1361</v>
      </c>
      <c r="K363" s="13">
        <v>272</v>
      </c>
      <c r="L363" s="15">
        <f t="shared" si="11"/>
        <v>72.94636296840558</v>
      </c>
    </row>
    <row r="364" spans="1:12" x14ac:dyDescent="0.25">
      <c r="A364" s="13">
        <v>15</v>
      </c>
      <c r="B364" s="93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28">
        <v>51.041170000000001</v>
      </c>
      <c r="G364" s="13">
        <v>32</v>
      </c>
      <c r="H364" s="88">
        <v>113</v>
      </c>
      <c r="I364" s="13">
        <v>858</v>
      </c>
      <c r="J364" s="13">
        <v>845</v>
      </c>
      <c r="K364" s="13">
        <v>98</v>
      </c>
      <c r="L364" s="15">
        <f t="shared" si="11"/>
        <v>42.331360946745562</v>
      </c>
    </row>
    <row r="365" spans="1:12" x14ac:dyDescent="0.25">
      <c r="A365" s="13">
        <v>16</v>
      </c>
      <c r="B365" s="93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28">
        <v>94.479740000000007</v>
      </c>
      <c r="G365" s="13">
        <v>70</v>
      </c>
      <c r="H365" s="88">
        <v>176</v>
      </c>
      <c r="I365" s="13">
        <v>1332</v>
      </c>
      <c r="J365" s="13">
        <v>1413</v>
      </c>
      <c r="K365" s="13">
        <v>242</v>
      </c>
      <c r="L365" s="15">
        <f t="shared" si="11"/>
        <v>62.512384996461428</v>
      </c>
    </row>
    <row r="366" spans="1:12" x14ac:dyDescent="0.25">
      <c r="A366" s="13">
        <v>17</v>
      </c>
      <c r="B366" s="93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28">
        <v>67.892719999999997</v>
      </c>
      <c r="G366" s="13">
        <v>40</v>
      </c>
      <c r="H366" s="88">
        <v>136</v>
      </c>
      <c r="I366" s="13">
        <v>1337</v>
      </c>
      <c r="J366" s="13">
        <v>1359</v>
      </c>
      <c r="K366" s="13">
        <v>215</v>
      </c>
      <c r="L366" s="15">
        <f t="shared" si="11"/>
        <v>57.744665194996315</v>
      </c>
    </row>
    <row r="367" spans="1:12" x14ac:dyDescent="0.25">
      <c r="A367" s="13">
        <v>18</v>
      </c>
      <c r="B367" s="93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28">
        <v>56.890540000000001</v>
      </c>
      <c r="G367" s="13">
        <v>27</v>
      </c>
      <c r="H367" s="88">
        <v>140</v>
      </c>
      <c r="I367" s="13">
        <v>1246</v>
      </c>
      <c r="J367" s="13">
        <v>1222</v>
      </c>
      <c r="K367" s="13">
        <v>181</v>
      </c>
      <c r="L367" s="15">
        <f t="shared" si="11"/>
        <v>54.06301145662848</v>
      </c>
    </row>
    <row r="368" spans="1:12" x14ac:dyDescent="0.25">
      <c r="A368" s="13">
        <v>19</v>
      </c>
      <c r="B368" s="93" t="str">
        <f t="shared" si="10"/>
        <v>2012Praha-Východ</v>
      </c>
      <c r="C368" s="13">
        <v>2012</v>
      </c>
      <c r="D368" s="14" t="s">
        <v>133</v>
      </c>
      <c r="E368" s="14" t="s">
        <v>14</v>
      </c>
      <c r="F368" s="28">
        <v>88.361980000000003</v>
      </c>
      <c r="G368" s="13">
        <v>65</v>
      </c>
      <c r="H368" s="88">
        <v>186</v>
      </c>
      <c r="I368" s="13">
        <v>1724</v>
      </c>
      <c r="J368" s="13">
        <v>1731</v>
      </c>
      <c r="K368" s="13">
        <v>361</v>
      </c>
      <c r="L368" s="15">
        <f t="shared" si="11"/>
        <v>76.120739456961303</v>
      </c>
    </row>
    <row r="369" spans="1:12" x14ac:dyDescent="0.25">
      <c r="A369" s="13">
        <v>20</v>
      </c>
      <c r="B369" s="93" t="str">
        <f t="shared" si="10"/>
        <v>2012Praha-Západ</v>
      </c>
      <c r="C369" s="13">
        <v>2012</v>
      </c>
      <c r="D369" s="14" t="s">
        <v>134</v>
      </c>
      <c r="E369" s="14" t="s">
        <v>14</v>
      </c>
      <c r="F369" s="28">
        <v>86.389589999999998</v>
      </c>
      <c r="G369" s="13">
        <v>46</v>
      </c>
      <c r="H369" s="88">
        <v>203</v>
      </c>
      <c r="I369" s="13">
        <v>1442</v>
      </c>
      <c r="J369" s="13">
        <v>1428</v>
      </c>
      <c r="K369" s="13">
        <v>318</v>
      </c>
      <c r="L369" s="15">
        <f t="shared" si="11"/>
        <v>81.281512605042025</v>
      </c>
    </row>
    <row r="370" spans="1:12" x14ac:dyDescent="0.25">
      <c r="A370" s="13">
        <v>21</v>
      </c>
      <c r="B370" s="93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28">
        <v>71.796180000000007</v>
      </c>
      <c r="G370" s="13">
        <v>44</v>
      </c>
      <c r="H370" s="88">
        <v>155</v>
      </c>
      <c r="I370" s="13">
        <v>1190</v>
      </c>
      <c r="J370" s="13">
        <v>1169</v>
      </c>
      <c r="K370" s="13">
        <v>206</v>
      </c>
      <c r="L370" s="15">
        <f t="shared" si="11"/>
        <v>64.319931565440541</v>
      </c>
    </row>
    <row r="371" spans="1:12" x14ac:dyDescent="0.25">
      <c r="A371" s="13">
        <v>22</v>
      </c>
      <c r="B371" s="93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28">
        <v>82.587609999999998</v>
      </c>
      <c r="G371" s="13">
        <v>61</v>
      </c>
      <c r="H371" s="88">
        <v>174</v>
      </c>
      <c r="I371" s="13">
        <v>618</v>
      </c>
      <c r="J371" s="13">
        <v>641</v>
      </c>
      <c r="K371" s="13">
        <v>112</v>
      </c>
      <c r="L371" s="15">
        <f t="shared" si="11"/>
        <v>63.775351014040567</v>
      </c>
    </row>
    <row r="372" spans="1:12" x14ac:dyDescent="0.25">
      <c r="A372" s="13">
        <v>23</v>
      </c>
      <c r="B372" s="93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28">
        <v>66.990690000000001</v>
      </c>
      <c r="G372" s="13">
        <v>43</v>
      </c>
      <c r="H372" s="88">
        <v>143</v>
      </c>
      <c r="I372" s="13">
        <v>2123</v>
      </c>
      <c r="J372" s="13">
        <v>2028</v>
      </c>
      <c r="K372" s="13">
        <v>428</v>
      </c>
      <c r="L372" s="15">
        <f t="shared" si="11"/>
        <v>77.031558185404336</v>
      </c>
    </row>
    <row r="373" spans="1:12" x14ac:dyDescent="0.25">
      <c r="A373" s="13">
        <v>24</v>
      </c>
      <c r="B373" s="93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28">
        <v>73.879230000000007</v>
      </c>
      <c r="G373" s="13">
        <v>43</v>
      </c>
      <c r="H373" s="88">
        <v>162</v>
      </c>
      <c r="I373" s="13">
        <v>855</v>
      </c>
      <c r="J373" s="13">
        <v>831</v>
      </c>
      <c r="K373" s="13">
        <v>163</v>
      </c>
      <c r="L373" s="15">
        <f t="shared" si="11"/>
        <v>71.594464500601688</v>
      </c>
    </row>
    <row r="374" spans="1:12" x14ac:dyDescent="0.25">
      <c r="A374" s="13">
        <v>25</v>
      </c>
      <c r="B374" s="93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28">
        <v>48.125660000000003</v>
      </c>
      <c r="G374" s="13">
        <v>29</v>
      </c>
      <c r="H374" s="88">
        <v>104</v>
      </c>
      <c r="I374" s="13">
        <v>894</v>
      </c>
      <c r="J374" s="13">
        <v>852</v>
      </c>
      <c r="K374" s="13">
        <v>134</v>
      </c>
      <c r="L374" s="15">
        <f t="shared" si="11"/>
        <v>57.406103286384976</v>
      </c>
    </row>
    <row r="375" spans="1:12" x14ac:dyDescent="0.25">
      <c r="A375" s="13">
        <v>26</v>
      </c>
      <c r="B375" s="93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28">
        <v>62.574309999999997</v>
      </c>
      <c r="G375" s="13">
        <v>36</v>
      </c>
      <c r="H375" s="88">
        <v>143</v>
      </c>
      <c r="I375" s="13">
        <v>587</v>
      </c>
      <c r="J375" s="13">
        <v>598</v>
      </c>
      <c r="K375" s="13">
        <v>81</v>
      </c>
      <c r="L375" s="15">
        <f t="shared" si="11"/>
        <v>49.439799331103679</v>
      </c>
    </row>
    <row r="376" spans="1:12" x14ac:dyDescent="0.25">
      <c r="A376" s="13">
        <v>27</v>
      </c>
      <c r="B376" s="93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28">
        <v>64.189800000000005</v>
      </c>
      <c r="G376" s="13">
        <v>48.5</v>
      </c>
      <c r="H376" s="88">
        <v>121</v>
      </c>
      <c r="I376" s="13">
        <v>835</v>
      </c>
      <c r="J376" s="13">
        <v>818</v>
      </c>
      <c r="K376" s="13">
        <v>151</v>
      </c>
      <c r="L376" s="15">
        <f t="shared" si="11"/>
        <v>67.377750611246938</v>
      </c>
    </row>
    <row r="377" spans="1:12" x14ac:dyDescent="0.25">
      <c r="A377" s="13">
        <v>28</v>
      </c>
      <c r="B377" s="93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28">
        <v>69.765550000000005</v>
      </c>
      <c r="G377" s="13">
        <v>49</v>
      </c>
      <c r="H377" s="88">
        <v>156</v>
      </c>
      <c r="I377" s="13">
        <v>504</v>
      </c>
      <c r="J377" s="13">
        <v>506</v>
      </c>
      <c r="K377" s="13">
        <v>88</v>
      </c>
      <c r="L377" s="15">
        <f t="shared" si="11"/>
        <v>63.478260869565219</v>
      </c>
    </row>
    <row r="378" spans="1:12" x14ac:dyDescent="0.25">
      <c r="A378" s="13">
        <v>29</v>
      </c>
      <c r="B378" s="93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28">
        <v>60.254570000000001</v>
      </c>
      <c r="G378" s="13">
        <v>34</v>
      </c>
      <c r="H378" s="88">
        <v>146</v>
      </c>
      <c r="I378" s="13">
        <v>746</v>
      </c>
      <c r="J378" s="13">
        <v>722</v>
      </c>
      <c r="K378" s="13">
        <v>118</v>
      </c>
      <c r="L378" s="15">
        <f t="shared" si="11"/>
        <v>59.65373961218836</v>
      </c>
    </row>
    <row r="379" spans="1:12" x14ac:dyDescent="0.25">
      <c r="A379" s="13">
        <v>30</v>
      </c>
      <c r="B379" s="93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28">
        <v>71.922730000000001</v>
      </c>
      <c r="G379" s="13">
        <v>41</v>
      </c>
      <c r="H379" s="88">
        <v>175</v>
      </c>
      <c r="I379" s="13">
        <v>942</v>
      </c>
      <c r="J379" s="13">
        <v>958</v>
      </c>
      <c r="K379" s="13">
        <v>145</v>
      </c>
      <c r="L379" s="15">
        <f t="shared" si="11"/>
        <v>55.245302713987478</v>
      </c>
    </row>
    <row r="380" spans="1:12" x14ac:dyDescent="0.25">
      <c r="A380" s="13">
        <v>31</v>
      </c>
      <c r="B380" s="93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28">
        <v>73.928020000000004</v>
      </c>
      <c r="G380" s="13">
        <v>52</v>
      </c>
      <c r="H380" s="88">
        <v>153</v>
      </c>
      <c r="I380" s="13">
        <v>642</v>
      </c>
      <c r="J380" s="13">
        <v>662</v>
      </c>
      <c r="K380" s="13">
        <v>106</v>
      </c>
      <c r="L380" s="15">
        <f t="shared" si="11"/>
        <v>58.444108761329304</v>
      </c>
    </row>
    <row r="381" spans="1:12" x14ac:dyDescent="0.25">
      <c r="A381" s="13">
        <v>32</v>
      </c>
      <c r="B381" s="93" t="str">
        <f t="shared" si="10"/>
        <v>2012Cheb</v>
      </c>
      <c r="C381" s="13">
        <v>2012</v>
      </c>
      <c r="D381" s="14" t="s">
        <v>35</v>
      </c>
      <c r="E381" s="14" t="s">
        <v>34</v>
      </c>
      <c r="F381" s="28">
        <v>113.52670000000001</v>
      </c>
      <c r="G381" s="13">
        <v>78</v>
      </c>
      <c r="H381" s="88">
        <v>247</v>
      </c>
      <c r="I381" s="13">
        <v>965</v>
      </c>
      <c r="J381" s="13">
        <v>939</v>
      </c>
      <c r="K381" s="13">
        <v>307</v>
      </c>
      <c r="L381" s="15">
        <f t="shared" si="11"/>
        <v>119.33439829605965</v>
      </c>
    </row>
    <row r="382" spans="1:12" x14ac:dyDescent="0.25">
      <c r="A382" s="13">
        <v>33</v>
      </c>
      <c r="B382" s="93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28">
        <v>104.07170000000001</v>
      </c>
      <c r="G382" s="13">
        <v>59</v>
      </c>
      <c r="H382" s="88">
        <v>246</v>
      </c>
      <c r="I382" s="13">
        <v>1519</v>
      </c>
      <c r="J382" s="13">
        <v>1589</v>
      </c>
      <c r="K382" s="13">
        <v>383</v>
      </c>
      <c r="L382" s="15">
        <f t="shared" si="11"/>
        <v>87.976714915040915</v>
      </c>
    </row>
    <row r="383" spans="1:12" x14ac:dyDescent="0.25">
      <c r="A383" s="13">
        <v>34</v>
      </c>
      <c r="B383" s="93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28">
        <v>103.3732</v>
      </c>
      <c r="G383" s="13">
        <v>69.5</v>
      </c>
      <c r="H383" s="88">
        <v>208</v>
      </c>
      <c r="I383" s="13">
        <v>889</v>
      </c>
      <c r="J383" s="13">
        <v>830</v>
      </c>
      <c r="K383" s="13">
        <v>249</v>
      </c>
      <c r="L383" s="15">
        <f t="shared" si="11"/>
        <v>109.5</v>
      </c>
    </row>
    <row r="384" spans="1:12" x14ac:dyDescent="0.25">
      <c r="A384" s="13">
        <v>35</v>
      </c>
      <c r="B384" s="93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28">
        <v>70.125889999999998</v>
      </c>
      <c r="G384" s="13">
        <v>48</v>
      </c>
      <c r="H384" s="88">
        <v>146</v>
      </c>
      <c r="I384" s="13">
        <v>801</v>
      </c>
      <c r="J384" s="13">
        <v>766</v>
      </c>
      <c r="K384" s="13">
        <v>140</v>
      </c>
      <c r="L384" s="15">
        <f t="shared" si="11"/>
        <v>66.710182767624019</v>
      </c>
    </row>
    <row r="385" spans="1:12" x14ac:dyDescent="0.25">
      <c r="A385" s="13">
        <v>36</v>
      </c>
      <c r="B385" s="93" t="str">
        <f t="shared" si="10"/>
        <v>2012Plzeň-Město</v>
      </c>
      <c r="C385" s="13">
        <v>2012</v>
      </c>
      <c r="D385" s="14" t="s">
        <v>135</v>
      </c>
      <c r="E385" s="14" t="s">
        <v>34</v>
      </c>
      <c r="F385" s="28">
        <v>113.1194</v>
      </c>
      <c r="G385" s="13">
        <v>62</v>
      </c>
      <c r="H385" s="88">
        <v>250</v>
      </c>
      <c r="I385" s="13">
        <v>1745</v>
      </c>
      <c r="J385" s="13">
        <v>1805</v>
      </c>
      <c r="K385" s="13">
        <v>411</v>
      </c>
      <c r="L385" s="15">
        <f t="shared" si="11"/>
        <v>83.11080332409972</v>
      </c>
    </row>
    <row r="386" spans="1:12" x14ac:dyDescent="0.25">
      <c r="A386" s="13">
        <v>37</v>
      </c>
      <c r="B386" s="93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28">
        <v>123.235</v>
      </c>
      <c r="G386" s="13">
        <v>67</v>
      </c>
      <c r="H386" s="88">
        <v>288</v>
      </c>
      <c r="I386" s="13">
        <v>661</v>
      </c>
      <c r="J386" s="13">
        <v>660</v>
      </c>
      <c r="K386" s="13">
        <v>169</v>
      </c>
      <c r="L386" s="15">
        <f t="shared" si="11"/>
        <v>93.462121212121204</v>
      </c>
    </row>
    <row r="387" spans="1:12" x14ac:dyDescent="0.25">
      <c r="A387" s="13">
        <v>38</v>
      </c>
      <c r="B387" s="93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28">
        <v>88.101410000000001</v>
      </c>
      <c r="G387" s="13">
        <v>58</v>
      </c>
      <c r="H387" s="88">
        <v>198</v>
      </c>
      <c r="I387" s="13">
        <v>375</v>
      </c>
      <c r="J387" s="13">
        <v>376</v>
      </c>
      <c r="K387" s="13">
        <v>76</v>
      </c>
      <c r="L387" s="15">
        <f t="shared" si="11"/>
        <v>73.776595744680847</v>
      </c>
    </row>
    <row r="388" spans="1:12" x14ac:dyDescent="0.25">
      <c r="A388" s="13">
        <v>39</v>
      </c>
      <c r="B388" s="93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28">
        <v>100.9726</v>
      </c>
      <c r="G388" s="13">
        <v>77</v>
      </c>
      <c r="H388" s="88">
        <v>194</v>
      </c>
      <c r="I388" s="13">
        <v>1316</v>
      </c>
      <c r="J388" s="13">
        <v>1384</v>
      </c>
      <c r="K388" s="13">
        <v>333</v>
      </c>
      <c r="L388" s="15">
        <f t="shared" si="11"/>
        <v>87.821531791907518</v>
      </c>
    </row>
    <row r="389" spans="1:12" x14ac:dyDescent="0.25">
      <c r="A389" s="13">
        <v>40</v>
      </c>
      <c r="B389" s="93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28">
        <v>117.3402</v>
      </c>
      <c r="G389" s="13">
        <v>62</v>
      </c>
      <c r="H389" s="88">
        <v>255</v>
      </c>
      <c r="I389" s="13">
        <v>582</v>
      </c>
      <c r="J389" s="13">
        <v>607</v>
      </c>
      <c r="K389" s="13">
        <v>140</v>
      </c>
      <c r="L389" s="15">
        <f t="shared" si="11"/>
        <v>84.184514003294893</v>
      </c>
    </row>
    <row r="390" spans="1:12" x14ac:dyDescent="0.25">
      <c r="A390" s="13">
        <v>41</v>
      </c>
      <c r="B390" s="93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28">
        <v>122.10639999999999</v>
      </c>
      <c r="G390" s="13">
        <v>92</v>
      </c>
      <c r="H390" s="88">
        <v>233</v>
      </c>
      <c r="I390" s="13">
        <v>1272</v>
      </c>
      <c r="J390" s="13">
        <v>1299</v>
      </c>
      <c r="K390" s="13">
        <v>361</v>
      </c>
      <c r="L390" s="15">
        <f t="shared" si="11"/>
        <v>101.43571978444957</v>
      </c>
    </row>
    <row r="391" spans="1:12" x14ac:dyDescent="0.25">
      <c r="A391" s="13">
        <v>42</v>
      </c>
      <c r="B391" s="93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28">
        <v>162.1208</v>
      </c>
      <c r="G391" s="13">
        <v>97</v>
      </c>
      <c r="H391" s="88">
        <v>389</v>
      </c>
      <c r="I391" s="13">
        <v>1545</v>
      </c>
      <c r="J391" s="13">
        <v>1609</v>
      </c>
      <c r="K391" s="13">
        <v>663</v>
      </c>
      <c r="L391" s="15">
        <f t="shared" ref="L391:L454" si="13">K391/J391*365</f>
        <v>150.40087010565568</v>
      </c>
    </row>
    <row r="392" spans="1:12" x14ac:dyDescent="0.25">
      <c r="A392" s="13">
        <v>43</v>
      </c>
      <c r="B392" s="93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28">
        <v>390.13279999999997</v>
      </c>
      <c r="G392" s="13">
        <v>328.5</v>
      </c>
      <c r="H392" s="88">
        <v>806</v>
      </c>
      <c r="I392" s="13">
        <v>1332</v>
      </c>
      <c r="J392" s="13">
        <v>1574</v>
      </c>
      <c r="K392" s="13">
        <v>892</v>
      </c>
      <c r="L392" s="15">
        <f t="shared" si="13"/>
        <v>206.84879288437105</v>
      </c>
    </row>
    <row r="393" spans="1:12" x14ac:dyDescent="0.25">
      <c r="A393" s="13">
        <v>44</v>
      </c>
      <c r="B393" s="93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28">
        <v>108.3472</v>
      </c>
      <c r="G393" s="13">
        <v>69</v>
      </c>
      <c r="H393" s="88">
        <v>223</v>
      </c>
      <c r="I393" s="13">
        <v>949</v>
      </c>
      <c r="J393" s="13">
        <v>950</v>
      </c>
      <c r="K393" s="13">
        <v>229</v>
      </c>
      <c r="L393" s="15">
        <f t="shared" si="13"/>
        <v>87.984210526315792</v>
      </c>
    </row>
    <row r="394" spans="1:12" x14ac:dyDescent="0.25">
      <c r="A394" s="13">
        <v>45</v>
      </c>
      <c r="B394" s="93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28">
        <v>266.86919999999998</v>
      </c>
      <c r="G394" s="13">
        <v>251</v>
      </c>
      <c r="H394" s="88">
        <v>488</v>
      </c>
      <c r="I394" s="13">
        <v>1660</v>
      </c>
      <c r="J394" s="13">
        <v>1696</v>
      </c>
      <c r="K394" s="13">
        <v>1095</v>
      </c>
      <c r="L394" s="15">
        <f t="shared" si="13"/>
        <v>235.65742924528303</v>
      </c>
    </row>
    <row r="395" spans="1:12" x14ac:dyDescent="0.25">
      <c r="A395" s="13">
        <v>46</v>
      </c>
      <c r="B395" s="93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28">
        <v>120.818</v>
      </c>
      <c r="G395" s="13">
        <v>90</v>
      </c>
      <c r="H395" s="88">
        <v>256</v>
      </c>
      <c r="I395" s="13">
        <v>1419</v>
      </c>
      <c r="J395" s="13">
        <v>1184</v>
      </c>
      <c r="K395" s="13">
        <v>618</v>
      </c>
      <c r="L395" s="15">
        <f t="shared" si="13"/>
        <v>190.51520270270268</v>
      </c>
    </row>
    <row r="396" spans="1:12" x14ac:dyDescent="0.25">
      <c r="A396" s="13">
        <v>47</v>
      </c>
      <c r="B396" s="93" t="str">
        <f t="shared" si="12"/>
        <v>2012Louny</v>
      </c>
      <c r="C396" s="13">
        <v>2012</v>
      </c>
      <c r="D396" s="14" t="s">
        <v>50</v>
      </c>
      <c r="E396" s="14" t="s">
        <v>44</v>
      </c>
      <c r="F396" s="28">
        <v>189.23259999999999</v>
      </c>
      <c r="G396" s="13">
        <v>180.5</v>
      </c>
      <c r="H396" s="88">
        <v>298</v>
      </c>
      <c r="I396" s="13">
        <v>1004</v>
      </c>
      <c r="J396" s="13">
        <v>947</v>
      </c>
      <c r="K396" s="13">
        <v>524</v>
      </c>
      <c r="L396" s="15">
        <f t="shared" si="13"/>
        <v>201.96409714889123</v>
      </c>
    </row>
    <row r="397" spans="1:12" x14ac:dyDescent="0.25">
      <c r="A397" s="13">
        <v>48</v>
      </c>
      <c r="B397" s="93" t="str">
        <f t="shared" si="12"/>
        <v>2012Most</v>
      </c>
      <c r="C397" s="13">
        <v>2012</v>
      </c>
      <c r="D397" s="14" t="s">
        <v>51</v>
      </c>
      <c r="E397" s="14" t="s">
        <v>44</v>
      </c>
      <c r="F397" s="28">
        <v>153.97749999999999</v>
      </c>
      <c r="G397" s="13">
        <v>105</v>
      </c>
      <c r="H397" s="88">
        <v>317</v>
      </c>
      <c r="I397" s="13">
        <v>1698</v>
      </c>
      <c r="J397" s="13">
        <v>1707</v>
      </c>
      <c r="K397" s="13">
        <v>601</v>
      </c>
      <c r="L397" s="15">
        <f t="shared" si="13"/>
        <v>128.50908025776215</v>
      </c>
    </row>
    <row r="398" spans="1:12" x14ac:dyDescent="0.25">
      <c r="A398" s="13">
        <v>49</v>
      </c>
      <c r="B398" s="93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28">
        <v>146.53100000000001</v>
      </c>
      <c r="G398" s="13">
        <v>96</v>
      </c>
      <c r="H398" s="88">
        <v>321</v>
      </c>
      <c r="I398" s="13">
        <v>1972</v>
      </c>
      <c r="J398" s="13">
        <v>2045</v>
      </c>
      <c r="K398" s="13">
        <v>681</v>
      </c>
      <c r="L398" s="15">
        <f t="shared" si="13"/>
        <v>121.5476772616137</v>
      </c>
    </row>
    <row r="399" spans="1:12" x14ac:dyDescent="0.25">
      <c r="A399" s="13">
        <v>50</v>
      </c>
      <c r="B399" s="93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28">
        <v>225.5172</v>
      </c>
      <c r="G399" s="13">
        <v>143</v>
      </c>
      <c r="H399" s="88">
        <v>492</v>
      </c>
      <c r="I399" s="13">
        <v>1878</v>
      </c>
      <c r="J399" s="13">
        <v>2101</v>
      </c>
      <c r="K399" s="13">
        <v>778</v>
      </c>
      <c r="L399" s="15">
        <f t="shared" si="13"/>
        <v>135.15944788196097</v>
      </c>
    </row>
    <row r="400" spans="1:12" x14ac:dyDescent="0.25">
      <c r="A400" s="13">
        <v>51</v>
      </c>
      <c r="B400" s="93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28">
        <v>84.929469999999995</v>
      </c>
      <c r="G400" s="13">
        <v>44</v>
      </c>
      <c r="H400" s="88">
        <v>195</v>
      </c>
      <c r="I400" s="13">
        <v>753</v>
      </c>
      <c r="J400" s="13">
        <v>692</v>
      </c>
      <c r="K400" s="13">
        <v>225</v>
      </c>
      <c r="L400" s="15">
        <f t="shared" si="13"/>
        <v>118.67774566473989</v>
      </c>
    </row>
    <row r="401" spans="1:12" x14ac:dyDescent="0.25">
      <c r="A401" s="13">
        <v>52</v>
      </c>
      <c r="B401" s="93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28">
        <v>113.89409999999999</v>
      </c>
      <c r="G401" s="13">
        <v>72</v>
      </c>
      <c r="H401" s="88">
        <v>246</v>
      </c>
      <c r="I401" s="13">
        <v>1320</v>
      </c>
      <c r="J401" s="13">
        <v>1240</v>
      </c>
      <c r="K401" s="13">
        <v>452</v>
      </c>
      <c r="L401" s="15">
        <f t="shared" si="13"/>
        <v>133.04838709677418</v>
      </c>
    </row>
    <row r="402" spans="1:12" x14ac:dyDescent="0.25">
      <c r="A402" s="13">
        <v>53</v>
      </c>
      <c r="B402" s="93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28">
        <v>141.75360000000001</v>
      </c>
      <c r="G402" s="13">
        <v>94</v>
      </c>
      <c r="H402" s="88">
        <v>310</v>
      </c>
      <c r="I402" s="13">
        <v>853</v>
      </c>
      <c r="J402" s="13">
        <v>896</v>
      </c>
      <c r="K402" s="13">
        <v>270</v>
      </c>
      <c r="L402" s="15">
        <f t="shared" si="13"/>
        <v>109.98883928571428</v>
      </c>
    </row>
    <row r="403" spans="1:12" x14ac:dyDescent="0.25">
      <c r="A403" s="13">
        <v>54</v>
      </c>
      <c r="B403" s="93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28">
        <v>146.89840000000001</v>
      </c>
      <c r="G403" s="13">
        <v>110</v>
      </c>
      <c r="H403" s="88">
        <v>293</v>
      </c>
      <c r="I403" s="13">
        <v>692</v>
      </c>
      <c r="J403" s="13">
        <v>716</v>
      </c>
      <c r="K403" s="13">
        <v>235</v>
      </c>
      <c r="L403" s="15">
        <f t="shared" si="13"/>
        <v>119.79748603351955</v>
      </c>
    </row>
    <row r="404" spans="1:12" x14ac:dyDescent="0.25">
      <c r="A404" s="13">
        <v>55</v>
      </c>
      <c r="B404" s="93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28">
        <v>69.606830000000002</v>
      </c>
      <c r="G404" s="13">
        <v>40</v>
      </c>
      <c r="H404" s="88">
        <v>153</v>
      </c>
      <c r="I404" s="13">
        <v>1231</v>
      </c>
      <c r="J404" s="13">
        <v>1164</v>
      </c>
      <c r="K404" s="13">
        <v>252</v>
      </c>
      <c r="L404" s="15">
        <f t="shared" si="13"/>
        <v>79.020618556701038</v>
      </c>
    </row>
    <row r="405" spans="1:12" x14ac:dyDescent="0.25">
      <c r="A405" s="13">
        <v>56</v>
      </c>
      <c r="B405" s="93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28">
        <v>116.3464</v>
      </c>
      <c r="G405" s="13">
        <v>88</v>
      </c>
      <c r="H405" s="88">
        <v>233</v>
      </c>
      <c r="I405" s="13">
        <v>1595</v>
      </c>
      <c r="J405" s="13">
        <v>1655</v>
      </c>
      <c r="K405" s="13">
        <v>488</v>
      </c>
      <c r="L405" s="15">
        <f t="shared" si="13"/>
        <v>107.62537764350454</v>
      </c>
    </row>
    <row r="406" spans="1:12" x14ac:dyDescent="0.25">
      <c r="A406" s="13">
        <v>57</v>
      </c>
      <c r="B406" s="93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28">
        <v>107.4119</v>
      </c>
      <c r="G406" s="13">
        <v>71</v>
      </c>
      <c r="H406" s="88">
        <v>224</v>
      </c>
      <c r="I406" s="13">
        <v>712</v>
      </c>
      <c r="J406" s="13">
        <v>710</v>
      </c>
      <c r="K406" s="13">
        <v>182</v>
      </c>
      <c r="L406" s="15">
        <f t="shared" si="13"/>
        <v>93.563380281690144</v>
      </c>
    </row>
    <row r="407" spans="1:12" x14ac:dyDescent="0.25">
      <c r="A407" s="13">
        <v>58</v>
      </c>
      <c r="B407" s="93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28">
        <v>109.3327</v>
      </c>
      <c r="G407" s="13">
        <v>77</v>
      </c>
      <c r="H407" s="88">
        <v>190</v>
      </c>
      <c r="I407" s="13">
        <v>571</v>
      </c>
      <c r="J407" s="13">
        <v>562</v>
      </c>
      <c r="K407" s="13">
        <v>143</v>
      </c>
      <c r="L407" s="15">
        <f t="shared" si="13"/>
        <v>92.87366548042705</v>
      </c>
    </row>
    <row r="408" spans="1:12" x14ac:dyDescent="0.25">
      <c r="A408" s="13">
        <v>59</v>
      </c>
      <c r="B408" s="93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28">
        <v>91.722750000000005</v>
      </c>
      <c r="G408" s="13">
        <v>62</v>
      </c>
      <c r="H408" s="88">
        <v>194</v>
      </c>
      <c r="I408" s="13">
        <v>988</v>
      </c>
      <c r="J408" s="13">
        <v>973</v>
      </c>
      <c r="K408" s="13">
        <v>209</v>
      </c>
      <c r="L408" s="15">
        <f t="shared" si="13"/>
        <v>78.401849948612536</v>
      </c>
    </row>
    <row r="409" spans="1:12" x14ac:dyDescent="0.25">
      <c r="A409" s="13">
        <v>60</v>
      </c>
      <c r="B409" s="93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28">
        <v>98.784819999999996</v>
      </c>
      <c r="G409" s="13">
        <v>63</v>
      </c>
      <c r="H409" s="88">
        <v>203</v>
      </c>
      <c r="I409" s="13">
        <v>1372</v>
      </c>
      <c r="J409" s="13">
        <v>1313</v>
      </c>
      <c r="K409" s="13">
        <v>362</v>
      </c>
      <c r="L409" s="15">
        <f t="shared" si="13"/>
        <v>100.63214013709063</v>
      </c>
    </row>
    <row r="410" spans="1:12" x14ac:dyDescent="0.25">
      <c r="A410" s="13">
        <v>61</v>
      </c>
      <c r="B410" s="93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28">
        <v>59.333329999999997</v>
      </c>
      <c r="G410" s="13">
        <v>28</v>
      </c>
      <c r="H410" s="88">
        <v>140</v>
      </c>
      <c r="I410" s="13">
        <v>1294</v>
      </c>
      <c r="J410" s="13">
        <v>1279</v>
      </c>
      <c r="K410" s="13">
        <v>209</v>
      </c>
      <c r="L410" s="15">
        <f t="shared" si="13"/>
        <v>59.644253322908519</v>
      </c>
    </row>
    <row r="411" spans="1:12" x14ac:dyDescent="0.25">
      <c r="A411" s="13">
        <v>62</v>
      </c>
      <c r="B411" s="93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28">
        <v>90.838970000000003</v>
      </c>
      <c r="G411" s="13">
        <v>57</v>
      </c>
      <c r="H411" s="88">
        <v>189</v>
      </c>
      <c r="I411" s="13">
        <v>836</v>
      </c>
      <c r="J411" s="13">
        <v>856</v>
      </c>
      <c r="K411" s="13">
        <v>206</v>
      </c>
      <c r="L411" s="15">
        <f t="shared" si="13"/>
        <v>87.838785046728972</v>
      </c>
    </row>
    <row r="412" spans="1:12" x14ac:dyDescent="0.25">
      <c r="A412" s="13">
        <v>63</v>
      </c>
      <c r="B412" s="93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28">
        <v>225.48410000000001</v>
      </c>
      <c r="G412" s="13">
        <v>176</v>
      </c>
      <c r="H412" s="88">
        <v>455</v>
      </c>
      <c r="I412" s="13">
        <v>2447</v>
      </c>
      <c r="J412" s="13">
        <v>2550</v>
      </c>
      <c r="K412" s="13">
        <v>1291</v>
      </c>
      <c r="L412" s="15">
        <f t="shared" si="13"/>
        <v>184.79019607843136</v>
      </c>
    </row>
    <row r="413" spans="1:12" x14ac:dyDescent="0.25">
      <c r="A413" s="13">
        <v>64</v>
      </c>
      <c r="B413" s="93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28">
        <v>115.9967</v>
      </c>
      <c r="G413" s="13">
        <v>76</v>
      </c>
      <c r="H413" s="88">
        <v>245</v>
      </c>
      <c r="I413" s="13">
        <v>1325</v>
      </c>
      <c r="J413" s="13">
        <v>1236</v>
      </c>
      <c r="K413" s="13">
        <v>431</v>
      </c>
      <c r="L413" s="15">
        <f t="shared" si="13"/>
        <v>127.27750809061489</v>
      </c>
    </row>
    <row r="414" spans="1:12" x14ac:dyDescent="0.25">
      <c r="A414" s="13">
        <v>65</v>
      </c>
      <c r="B414" s="93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28">
        <v>157.929</v>
      </c>
      <c r="G414" s="13">
        <v>88</v>
      </c>
      <c r="H414" s="88">
        <v>398</v>
      </c>
      <c r="I414" s="13">
        <v>1170</v>
      </c>
      <c r="J414" s="13">
        <v>1141</v>
      </c>
      <c r="K414" s="13">
        <v>447</v>
      </c>
      <c r="L414" s="15">
        <f t="shared" si="13"/>
        <v>142.99298860648554</v>
      </c>
    </row>
    <row r="415" spans="1:12" x14ac:dyDescent="0.25">
      <c r="A415" s="13">
        <v>66</v>
      </c>
      <c r="B415" s="93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28">
        <v>189.7714</v>
      </c>
      <c r="G415" s="13">
        <v>149</v>
      </c>
      <c r="H415" s="88">
        <v>385</v>
      </c>
      <c r="I415" s="13">
        <v>936</v>
      </c>
      <c r="J415" s="13">
        <v>970</v>
      </c>
      <c r="K415" s="13">
        <v>570</v>
      </c>
      <c r="L415" s="15">
        <f t="shared" si="13"/>
        <v>214.48453608247422</v>
      </c>
    </row>
    <row r="416" spans="1:12" x14ac:dyDescent="0.25">
      <c r="A416" s="13">
        <v>67</v>
      </c>
      <c r="B416" s="93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28">
        <v>117.7636</v>
      </c>
      <c r="G416" s="13">
        <v>70</v>
      </c>
      <c r="H416" s="88">
        <v>245</v>
      </c>
      <c r="I416" s="13">
        <v>812</v>
      </c>
      <c r="J416" s="13">
        <v>785</v>
      </c>
      <c r="K416" s="13">
        <v>246</v>
      </c>
      <c r="L416" s="15">
        <f t="shared" si="13"/>
        <v>114.38216560509554</v>
      </c>
    </row>
    <row r="417" spans="1:12" x14ac:dyDescent="0.25">
      <c r="A417" s="13">
        <v>68</v>
      </c>
      <c r="B417" s="93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28">
        <v>96.714550000000003</v>
      </c>
      <c r="G417" s="13">
        <v>62</v>
      </c>
      <c r="H417" s="88">
        <v>210</v>
      </c>
      <c r="I417" s="13">
        <v>1189</v>
      </c>
      <c r="J417" s="13">
        <v>1180</v>
      </c>
      <c r="K417" s="13">
        <v>313</v>
      </c>
      <c r="L417" s="15">
        <f t="shared" si="13"/>
        <v>96.817796610169481</v>
      </c>
    </row>
    <row r="418" spans="1:12" x14ac:dyDescent="0.25">
      <c r="A418" s="13">
        <v>69</v>
      </c>
      <c r="B418" s="93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28">
        <v>127.4328</v>
      </c>
      <c r="G418" s="13">
        <v>90</v>
      </c>
      <c r="H418" s="88">
        <v>240</v>
      </c>
      <c r="I418" s="13">
        <v>1079</v>
      </c>
      <c r="J418" s="13">
        <v>1130</v>
      </c>
      <c r="K418" s="13">
        <v>289</v>
      </c>
      <c r="L418" s="15">
        <f t="shared" si="13"/>
        <v>93.349557522123888</v>
      </c>
    </row>
    <row r="419" spans="1:12" x14ac:dyDescent="0.25">
      <c r="A419" s="13">
        <v>70</v>
      </c>
      <c r="B419" s="93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28">
        <v>124.99720000000001</v>
      </c>
      <c r="G419" s="13">
        <v>96</v>
      </c>
      <c r="H419" s="88">
        <v>253</v>
      </c>
      <c r="I419" s="13">
        <v>856</v>
      </c>
      <c r="J419" s="13">
        <v>838</v>
      </c>
      <c r="K419" s="13">
        <v>265</v>
      </c>
      <c r="L419" s="15">
        <f t="shared" si="13"/>
        <v>115.4236276849642</v>
      </c>
    </row>
    <row r="420" spans="1:12" x14ac:dyDescent="0.25">
      <c r="A420" s="13">
        <v>71</v>
      </c>
      <c r="B420" s="93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28">
        <v>142.39959999999999</v>
      </c>
      <c r="G420" s="13">
        <v>87</v>
      </c>
      <c r="H420" s="88">
        <v>316</v>
      </c>
      <c r="I420" s="13">
        <v>1015</v>
      </c>
      <c r="J420" s="13">
        <v>1067</v>
      </c>
      <c r="K420" s="13">
        <v>348</v>
      </c>
      <c r="L420" s="15">
        <f t="shared" si="13"/>
        <v>119.04404873477039</v>
      </c>
    </row>
    <row r="421" spans="1:12" x14ac:dyDescent="0.25">
      <c r="A421" s="13">
        <v>72</v>
      </c>
      <c r="B421" s="93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28">
        <v>333.48160000000001</v>
      </c>
      <c r="G421" s="13">
        <v>213</v>
      </c>
      <c r="H421" s="88">
        <v>813</v>
      </c>
      <c r="I421" s="13">
        <v>649</v>
      </c>
      <c r="J421" s="13">
        <v>621</v>
      </c>
      <c r="K421" s="13">
        <v>669</v>
      </c>
      <c r="L421" s="15">
        <f t="shared" si="13"/>
        <v>393.2125603864734</v>
      </c>
    </row>
    <row r="422" spans="1:12" x14ac:dyDescent="0.25">
      <c r="A422" s="13">
        <v>73</v>
      </c>
      <c r="B422" s="93" t="str">
        <f t="shared" si="12"/>
        <v>2012Zlín</v>
      </c>
      <c r="C422" s="13">
        <v>2012</v>
      </c>
      <c r="D422" s="14" t="s">
        <v>78</v>
      </c>
      <c r="E422" s="14" t="s">
        <v>67</v>
      </c>
      <c r="F422" s="28">
        <v>76.588939999999994</v>
      </c>
      <c r="G422" s="13">
        <v>45</v>
      </c>
      <c r="H422" s="88">
        <v>160</v>
      </c>
      <c r="I422" s="13">
        <v>1456</v>
      </c>
      <c r="J422" s="13">
        <v>1549</v>
      </c>
      <c r="K422" s="13">
        <v>242</v>
      </c>
      <c r="L422" s="15">
        <f t="shared" si="13"/>
        <v>57.023886378308589</v>
      </c>
    </row>
    <row r="423" spans="1:12" x14ac:dyDescent="0.25">
      <c r="A423" s="13">
        <v>74</v>
      </c>
      <c r="B423" s="93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28">
        <v>171.45519999999999</v>
      </c>
      <c r="G423" s="13">
        <v>134</v>
      </c>
      <c r="H423" s="88">
        <v>337</v>
      </c>
      <c r="I423" s="13">
        <v>1385</v>
      </c>
      <c r="J423" s="13">
        <v>1361</v>
      </c>
      <c r="K423" s="13">
        <v>642</v>
      </c>
      <c r="L423" s="15">
        <f t="shared" si="13"/>
        <v>172.17487141807493</v>
      </c>
    </row>
    <row r="424" spans="1:12" x14ac:dyDescent="0.25">
      <c r="A424" s="13">
        <v>75</v>
      </c>
      <c r="B424" s="93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28">
        <v>142.977</v>
      </c>
      <c r="G424" s="13">
        <v>105</v>
      </c>
      <c r="H424" s="88">
        <v>277</v>
      </c>
      <c r="I424" s="13">
        <v>887</v>
      </c>
      <c r="J424" s="13">
        <v>847</v>
      </c>
      <c r="K424" s="13">
        <v>330</v>
      </c>
      <c r="L424" s="15">
        <f t="shared" si="13"/>
        <v>142.20779220779221</v>
      </c>
    </row>
    <row r="425" spans="1:12" x14ac:dyDescent="0.25">
      <c r="A425" s="13">
        <v>76</v>
      </c>
      <c r="B425" s="93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28">
        <v>192.07589999999999</v>
      </c>
      <c r="G425" s="13">
        <v>150.5</v>
      </c>
      <c r="H425" s="88">
        <v>381</v>
      </c>
      <c r="I425" s="13">
        <v>1427</v>
      </c>
      <c r="J425" s="13">
        <v>1558</v>
      </c>
      <c r="K425" s="13">
        <v>586</v>
      </c>
      <c r="L425" s="15">
        <f t="shared" si="13"/>
        <v>137.2849807445443</v>
      </c>
    </row>
    <row r="426" spans="1:12" x14ac:dyDescent="0.25">
      <c r="A426" s="13">
        <v>77</v>
      </c>
      <c r="B426" s="93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28">
        <v>129.70679999999999</v>
      </c>
      <c r="G426" s="13">
        <v>95</v>
      </c>
      <c r="H426" s="88">
        <v>260</v>
      </c>
      <c r="I426" s="13">
        <v>2360</v>
      </c>
      <c r="J426" s="13">
        <v>2364</v>
      </c>
      <c r="K426" s="13">
        <v>664</v>
      </c>
      <c r="L426" s="15">
        <f t="shared" si="13"/>
        <v>102.52115059221657</v>
      </c>
    </row>
    <row r="427" spans="1:12" x14ac:dyDescent="0.25">
      <c r="A427" s="13">
        <v>78</v>
      </c>
      <c r="B427" s="93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28">
        <v>150.9853</v>
      </c>
      <c r="G427" s="13">
        <v>101</v>
      </c>
      <c r="H427" s="88">
        <v>333</v>
      </c>
      <c r="I427" s="13">
        <v>482</v>
      </c>
      <c r="J427" s="13">
        <v>425</v>
      </c>
      <c r="K427" s="13">
        <v>218</v>
      </c>
      <c r="L427" s="15">
        <f t="shared" si="13"/>
        <v>187.2235294117647</v>
      </c>
    </row>
    <row r="428" spans="1:12" x14ac:dyDescent="0.25">
      <c r="A428" s="13">
        <v>79</v>
      </c>
      <c r="B428" s="93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28">
        <v>98.837329999999994</v>
      </c>
      <c r="G428" s="13">
        <v>79</v>
      </c>
      <c r="H428" s="88">
        <v>183</v>
      </c>
      <c r="I428" s="13">
        <v>3905</v>
      </c>
      <c r="J428" s="13">
        <v>3780</v>
      </c>
      <c r="K428" s="13">
        <v>1073</v>
      </c>
      <c r="L428" s="15">
        <f t="shared" si="13"/>
        <v>103.60978835978837</v>
      </c>
    </row>
    <row r="429" spans="1:12" x14ac:dyDescent="0.25">
      <c r="A429" s="13">
        <v>80</v>
      </c>
      <c r="B429" s="93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28">
        <v>109.7209</v>
      </c>
      <c r="G429" s="13">
        <v>71</v>
      </c>
      <c r="H429" s="88">
        <v>227</v>
      </c>
      <c r="I429" s="13">
        <v>1676</v>
      </c>
      <c r="J429" s="13">
        <v>1697</v>
      </c>
      <c r="K429" s="13">
        <v>406</v>
      </c>
      <c r="L429" s="15">
        <f t="shared" si="13"/>
        <v>87.324690630524458</v>
      </c>
    </row>
    <row r="430" spans="1:12" x14ac:dyDescent="0.25">
      <c r="A430" s="13">
        <v>81</v>
      </c>
      <c r="B430" s="93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28">
        <v>98.281080000000003</v>
      </c>
      <c r="G430" s="13">
        <v>69</v>
      </c>
      <c r="H430" s="88">
        <v>197</v>
      </c>
      <c r="I430" s="13">
        <v>1982</v>
      </c>
      <c r="J430" s="13">
        <v>1986</v>
      </c>
      <c r="K430" s="13">
        <v>523</v>
      </c>
      <c r="L430" s="15">
        <f t="shared" si="13"/>
        <v>96.120342396777446</v>
      </c>
    </row>
    <row r="431" spans="1:12" x14ac:dyDescent="0.25">
      <c r="A431" s="13">
        <v>82</v>
      </c>
      <c r="B431" s="93" t="str">
        <f t="shared" si="12"/>
        <v>2012Opava</v>
      </c>
      <c r="C431" s="13">
        <v>2012</v>
      </c>
      <c r="D431" s="14" t="s">
        <v>88</v>
      </c>
      <c r="E431" s="14" t="s">
        <v>82</v>
      </c>
      <c r="F431" s="28">
        <v>120.91889999999999</v>
      </c>
      <c r="G431" s="13">
        <v>91.5</v>
      </c>
      <c r="H431" s="88">
        <v>239</v>
      </c>
      <c r="I431" s="13">
        <v>1593</v>
      </c>
      <c r="J431" s="13">
        <v>1575</v>
      </c>
      <c r="K431" s="13">
        <v>451</v>
      </c>
      <c r="L431" s="15">
        <f t="shared" si="13"/>
        <v>104.51746031746032</v>
      </c>
    </row>
    <row r="432" spans="1:12" x14ac:dyDescent="0.25">
      <c r="A432" s="13">
        <v>83</v>
      </c>
      <c r="B432" s="93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28">
        <v>124.5316</v>
      </c>
      <c r="G432" s="13">
        <v>85</v>
      </c>
      <c r="H432" s="88">
        <v>247</v>
      </c>
      <c r="I432" s="13">
        <v>3707</v>
      </c>
      <c r="J432" s="13">
        <v>3557</v>
      </c>
      <c r="K432" s="13">
        <v>1195</v>
      </c>
      <c r="L432" s="15">
        <f t="shared" si="13"/>
        <v>122.62440258644925</v>
      </c>
    </row>
    <row r="433" spans="1:12" x14ac:dyDescent="0.25">
      <c r="A433" s="13">
        <v>84</v>
      </c>
      <c r="B433" s="93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28">
        <v>152.6943</v>
      </c>
      <c r="G433" s="13">
        <v>113</v>
      </c>
      <c r="H433" s="88">
        <v>299</v>
      </c>
      <c r="I433" s="13">
        <v>1349</v>
      </c>
      <c r="J433" s="13">
        <v>1496</v>
      </c>
      <c r="K433" s="13">
        <v>394</v>
      </c>
      <c r="L433" s="15">
        <f t="shared" si="13"/>
        <v>96.129679144385022</v>
      </c>
    </row>
    <row r="434" spans="1:12" x14ac:dyDescent="0.25">
      <c r="A434" s="13">
        <v>85</v>
      </c>
      <c r="B434" s="93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28">
        <v>105.30110000000001</v>
      </c>
      <c r="G434" s="13">
        <v>70</v>
      </c>
      <c r="H434" s="88">
        <v>211</v>
      </c>
      <c r="I434" s="13">
        <v>1394</v>
      </c>
      <c r="J434" s="13">
        <v>1350</v>
      </c>
      <c r="K434" s="13">
        <v>383</v>
      </c>
      <c r="L434" s="15">
        <f t="shared" si="13"/>
        <v>103.55185185185184</v>
      </c>
    </row>
    <row r="435" spans="1:12" x14ac:dyDescent="0.25">
      <c r="A435" s="13">
        <v>86</v>
      </c>
      <c r="B435" s="93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28">
        <v>116.4678</v>
      </c>
      <c r="G435" s="13">
        <v>77.5</v>
      </c>
      <c r="H435" s="88">
        <v>240.5</v>
      </c>
      <c r="I435" s="13">
        <v>1058</v>
      </c>
      <c r="J435" s="13">
        <v>981</v>
      </c>
      <c r="K435" s="13">
        <v>333</v>
      </c>
      <c r="L435" s="15">
        <f t="shared" si="13"/>
        <v>123.89908256880734</v>
      </c>
    </row>
    <row r="436" spans="1:12" x14ac:dyDescent="0.25">
      <c r="A436" s="13">
        <v>1</v>
      </c>
      <c r="B436" s="93" t="str">
        <f t="shared" si="12"/>
        <v>2013Praha 1</v>
      </c>
      <c r="C436" s="13">
        <v>2013</v>
      </c>
      <c r="D436" s="14" t="s">
        <v>2</v>
      </c>
      <c r="E436" s="14" t="s">
        <v>3</v>
      </c>
      <c r="F436" s="28">
        <v>137.4366</v>
      </c>
      <c r="G436" s="13">
        <v>92</v>
      </c>
      <c r="H436" s="88">
        <v>316</v>
      </c>
      <c r="I436" s="13">
        <v>139</v>
      </c>
      <c r="J436" s="13">
        <v>109</v>
      </c>
      <c r="K436" s="13">
        <v>117</v>
      </c>
      <c r="L436" s="15">
        <f t="shared" si="13"/>
        <v>391.78899082568807</v>
      </c>
    </row>
    <row r="437" spans="1:12" x14ac:dyDescent="0.25">
      <c r="A437" s="13">
        <v>2</v>
      </c>
      <c r="B437" s="93" t="str">
        <f t="shared" si="12"/>
        <v>2013Praha 2</v>
      </c>
      <c r="C437" s="13">
        <v>2013</v>
      </c>
      <c r="D437" s="14" t="s">
        <v>4</v>
      </c>
      <c r="E437" s="14" t="s">
        <v>3</v>
      </c>
      <c r="F437" s="28">
        <v>65.998310000000004</v>
      </c>
      <c r="G437" s="13">
        <v>30</v>
      </c>
      <c r="H437" s="88">
        <v>146</v>
      </c>
      <c r="I437" s="13">
        <v>489</v>
      </c>
      <c r="J437" s="13">
        <v>417</v>
      </c>
      <c r="K437" s="13">
        <v>117</v>
      </c>
      <c r="L437" s="15">
        <f t="shared" si="13"/>
        <v>102.41007194244604</v>
      </c>
    </row>
    <row r="438" spans="1:12" x14ac:dyDescent="0.25">
      <c r="A438" s="13">
        <v>3</v>
      </c>
      <c r="B438" s="93" t="str">
        <f t="shared" si="12"/>
        <v>2013Praha 3</v>
      </c>
      <c r="C438" s="13">
        <v>2013</v>
      </c>
      <c r="D438" s="14" t="s">
        <v>5</v>
      </c>
      <c r="E438" s="14" t="s">
        <v>3</v>
      </c>
      <c r="F438" s="28">
        <v>160.1764</v>
      </c>
      <c r="G438" s="13">
        <v>155.5</v>
      </c>
      <c r="H438" s="88">
        <v>286.5</v>
      </c>
      <c r="I438" s="13">
        <v>764</v>
      </c>
      <c r="J438" s="13">
        <v>762</v>
      </c>
      <c r="K438" s="13">
        <v>197</v>
      </c>
      <c r="L438" s="15">
        <f t="shared" si="13"/>
        <v>94.363517060367457</v>
      </c>
    </row>
    <row r="439" spans="1:12" x14ac:dyDescent="0.25">
      <c r="A439" s="13">
        <v>4</v>
      </c>
      <c r="B439" s="93" t="str">
        <f t="shared" si="12"/>
        <v>2013Praha 4</v>
      </c>
      <c r="C439" s="13">
        <v>2013</v>
      </c>
      <c r="D439" s="14" t="s">
        <v>6</v>
      </c>
      <c r="E439" s="14" t="s">
        <v>3</v>
      </c>
      <c r="F439" s="28">
        <v>124.68680000000001</v>
      </c>
      <c r="G439" s="13">
        <v>80</v>
      </c>
      <c r="H439" s="88">
        <v>237</v>
      </c>
      <c r="I439" s="13">
        <v>2171</v>
      </c>
      <c r="J439" s="13">
        <v>2167</v>
      </c>
      <c r="K439" s="13">
        <v>865</v>
      </c>
      <c r="L439" s="15">
        <f t="shared" si="13"/>
        <v>145.69681587448085</v>
      </c>
    </row>
    <row r="440" spans="1:12" x14ac:dyDescent="0.25">
      <c r="A440" s="13">
        <v>5</v>
      </c>
      <c r="B440" s="93" t="str">
        <f t="shared" si="12"/>
        <v>2013Praha 5</v>
      </c>
      <c r="C440" s="13">
        <v>2013</v>
      </c>
      <c r="D440" s="14" t="s">
        <v>7</v>
      </c>
      <c r="E440" s="14" t="s">
        <v>3</v>
      </c>
      <c r="F440" s="28">
        <v>225.905</v>
      </c>
      <c r="G440" s="13">
        <v>206</v>
      </c>
      <c r="H440" s="88">
        <v>365</v>
      </c>
      <c r="I440" s="13">
        <v>1342</v>
      </c>
      <c r="J440" s="13">
        <v>1326</v>
      </c>
      <c r="K440" s="13">
        <v>274</v>
      </c>
      <c r="L440" s="15">
        <f t="shared" si="13"/>
        <v>75.42232277526395</v>
      </c>
    </row>
    <row r="441" spans="1:12" x14ac:dyDescent="0.25">
      <c r="A441" s="13">
        <v>6</v>
      </c>
      <c r="B441" s="93" t="str">
        <f t="shared" si="12"/>
        <v>2013Praha 6</v>
      </c>
      <c r="C441" s="13">
        <v>2013</v>
      </c>
      <c r="D441" s="14" t="s">
        <v>8</v>
      </c>
      <c r="E441" s="14" t="s">
        <v>3</v>
      </c>
      <c r="F441" s="28">
        <v>70.536860000000004</v>
      </c>
      <c r="G441" s="13">
        <v>47</v>
      </c>
      <c r="H441" s="88">
        <v>162</v>
      </c>
      <c r="I441" s="13">
        <v>1121</v>
      </c>
      <c r="J441" s="13">
        <v>1099</v>
      </c>
      <c r="K441" s="13">
        <v>505</v>
      </c>
      <c r="L441" s="15">
        <f t="shared" si="13"/>
        <v>167.72065514103733</v>
      </c>
    </row>
    <row r="442" spans="1:12" x14ac:dyDescent="0.25">
      <c r="A442" s="13">
        <v>7</v>
      </c>
      <c r="B442" s="93" t="str">
        <f t="shared" si="12"/>
        <v>2013Praha 7</v>
      </c>
      <c r="C442" s="13">
        <v>2013</v>
      </c>
      <c r="D442" s="14" t="s">
        <v>9</v>
      </c>
      <c r="E442" s="14" t="s">
        <v>3</v>
      </c>
      <c r="F442" s="28">
        <v>94.545860000000005</v>
      </c>
      <c r="G442" s="13">
        <v>57</v>
      </c>
      <c r="H442" s="88">
        <v>226</v>
      </c>
      <c r="I442" s="13">
        <v>342</v>
      </c>
      <c r="J442" s="13">
        <v>324</v>
      </c>
      <c r="K442" s="13">
        <v>113</v>
      </c>
      <c r="L442" s="15">
        <f t="shared" si="13"/>
        <v>127.29938271604938</v>
      </c>
    </row>
    <row r="443" spans="1:12" x14ac:dyDescent="0.25">
      <c r="A443" s="13">
        <v>8</v>
      </c>
      <c r="B443" s="93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28">
        <v>396.14929999999998</v>
      </c>
      <c r="G443" s="13">
        <v>263</v>
      </c>
      <c r="H443" s="88">
        <v>831</v>
      </c>
      <c r="I443" s="13">
        <v>1057</v>
      </c>
      <c r="J443" s="13">
        <v>986</v>
      </c>
      <c r="K443" s="13">
        <v>343</v>
      </c>
      <c r="L443" s="15">
        <f t="shared" si="13"/>
        <v>126.97261663286005</v>
      </c>
    </row>
    <row r="444" spans="1:12" x14ac:dyDescent="0.25">
      <c r="A444" s="13">
        <v>9</v>
      </c>
      <c r="B444" s="93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28">
        <v>87.107929999999996</v>
      </c>
      <c r="G444" s="13">
        <v>56</v>
      </c>
      <c r="H444" s="88">
        <v>187</v>
      </c>
      <c r="I444" s="13">
        <v>1680</v>
      </c>
      <c r="J444" s="13">
        <v>1406</v>
      </c>
      <c r="K444" s="13">
        <v>563</v>
      </c>
      <c r="L444" s="15">
        <f t="shared" si="13"/>
        <v>146.15576102418206</v>
      </c>
    </row>
    <row r="445" spans="1:12" x14ac:dyDescent="0.25">
      <c r="A445" s="13">
        <v>10</v>
      </c>
      <c r="B445" s="93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28">
        <v>50.653849999999998</v>
      </c>
      <c r="G445" s="13">
        <v>32</v>
      </c>
      <c r="H445" s="88">
        <v>112</v>
      </c>
      <c r="I445" s="13">
        <v>1470</v>
      </c>
      <c r="J445" s="13">
        <v>1418</v>
      </c>
      <c r="K445" s="13">
        <v>480</v>
      </c>
      <c r="L445" s="15">
        <f t="shared" si="13"/>
        <v>123.5543018335684</v>
      </c>
    </row>
    <row r="446" spans="1:12" x14ac:dyDescent="0.25">
      <c r="A446" s="13">
        <v>11</v>
      </c>
      <c r="B446" s="93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28">
        <v>220.85939999999999</v>
      </c>
      <c r="G446" s="13">
        <v>153</v>
      </c>
      <c r="H446" s="88">
        <v>492</v>
      </c>
      <c r="I446" s="13">
        <v>1122</v>
      </c>
      <c r="J446" s="13">
        <v>1135</v>
      </c>
      <c r="K446" s="13">
        <v>243</v>
      </c>
      <c r="L446" s="15">
        <f t="shared" si="13"/>
        <v>78.145374449339201</v>
      </c>
    </row>
    <row r="447" spans="1:12" x14ac:dyDescent="0.25">
      <c r="A447" s="13">
        <v>12</v>
      </c>
      <c r="B447" s="93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28">
        <v>103.82989999999999</v>
      </c>
      <c r="G447" s="13">
        <v>74</v>
      </c>
      <c r="H447" s="88">
        <v>203</v>
      </c>
      <c r="I447" s="13">
        <v>888</v>
      </c>
      <c r="J447" s="13">
        <v>874</v>
      </c>
      <c r="K447" s="13">
        <v>184</v>
      </c>
      <c r="L447" s="15">
        <f t="shared" si="13"/>
        <v>76.84210526315789</v>
      </c>
    </row>
    <row r="448" spans="1:12" x14ac:dyDescent="0.25">
      <c r="A448" s="13">
        <v>13</v>
      </c>
      <c r="B448" s="93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28">
        <v>96.189440000000005</v>
      </c>
      <c r="G448" s="13">
        <v>57</v>
      </c>
      <c r="H448" s="88">
        <v>238</v>
      </c>
      <c r="I448" s="13">
        <v>1957</v>
      </c>
      <c r="J448" s="13">
        <v>1922</v>
      </c>
      <c r="K448" s="13">
        <v>442</v>
      </c>
      <c r="L448" s="15">
        <f t="shared" si="13"/>
        <v>83.938605619146728</v>
      </c>
    </row>
    <row r="449" spans="1:12" x14ac:dyDescent="0.25">
      <c r="A449" s="13">
        <v>14</v>
      </c>
      <c r="B449" s="93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28">
        <v>269.91309999999999</v>
      </c>
      <c r="G449" s="13">
        <v>233</v>
      </c>
      <c r="H449" s="88">
        <v>481</v>
      </c>
      <c r="I449" s="13">
        <v>1398</v>
      </c>
      <c r="J449" s="13">
        <v>1316</v>
      </c>
      <c r="K449" s="13">
        <v>354</v>
      </c>
      <c r="L449" s="15">
        <f t="shared" si="13"/>
        <v>98.183890577507611</v>
      </c>
    </row>
    <row r="450" spans="1:12" x14ac:dyDescent="0.25">
      <c r="A450" s="13">
        <v>15</v>
      </c>
      <c r="B450" s="93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28">
        <v>163.26159999999999</v>
      </c>
      <c r="G450" s="13">
        <v>128</v>
      </c>
      <c r="H450" s="88">
        <v>331</v>
      </c>
      <c r="I450" s="13">
        <v>844</v>
      </c>
      <c r="J450" s="13">
        <v>843</v>
      </c>
      <c r="K450" s="13">
        <v>99</v>
      </c>
      <c r="L450" s="15">
        <f t="shared" si="13"/>
        <v>42.864768683274022</v>
      </c>
    </row>
    <row r="451" spans="1:12" x14ac:dyDescent="0.25">
      <c r="A451" s="13">
        <v>16</v>
      </c>
      <c r="B451" s="93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28">
        <v>115.60899999999999</v>
      </c>
      <c r="G451" s="13">
        <v>84</v>
      </c>
      <c r="H451" s="88">
        <v>225</v>
      </c>
      <c r="I451" s="13">
        <v>1334</v>
      </c>
      <c r="J451" s="13">
        <v>1283</v>
      </c>
      <c r="K451" s="13">
        <v>294</v>
      </c>
      <c r="L451" s="15">
        <f t="shared" si="13"/>
        <v>83.639906469212775</v>
      </c>
    </row>
    <row r="452" spans="1:12" x14ac:dyDescent="0.25">
      <c r="A452" s="13">
        <v>17</v>
      </c>
      <c r="B452" s="93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28">
        <v>110.0899</v>
      </c>
      <c r="G452" s="13">
        <v>72</v>
      </c>
      <c r="H452" s="88">
        <v>233</v>
      </c>
      <c r="I452" s="13">
        <v>1327</v>
      </c>
      <c r="J452" s="13">
        <v>1293</v>
      </c>
      <c r="K452" s="13">
        <v>249</v>
      </c>
      <c r="L452" s="15">
        <f t="shared" si="13"/>
        <v>70.290023201856144</v>
      </c>
    </row>
    <row r="453" spans="1:12" x14ac:dyDescent="0.25">
      <c r="A453" s="13">
        <v>18</v>
      </c>
      <c r="B453" s="93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28">
        <v>91.288870000000003</v>
      </c>
      <c r="G453" s="13">
        <v>67</v>
      </c>
      <c r="H453" s="88">
        <v>210</v>
      </c>
      <c r="I453" s="13">
        <v>1332</v>
      </c>
      <c r="J453" s="13">
        <v>1331</v>
      </c>
      <c r="K453" s="13">
        <v>182</v>
      </c>
      <c r="L453" s="15">
        <f t="shared" si="13"/>
        <v>49.909842223891808</v>
      </c>
    </row>
    <row r="454" spans="1:12" x14ac:dyDescent="0.25">
      <c r="A454" s="13">
        <v>19</v>
      </c>
      <c r="B454" s="93" t="str">
        <f t="shared" si="12"/>
        <v>2013Praha-Východ</v>
      </c>
      <c r="C454" s="13">
        <v>2013</v>
      </c>
      <c r="D454" s="14" t="s">
        <v>133</v>
      </c>
      <c r="E454" s="14" t="s">
        <v>14</v>
      </c>
      <c r="F454" s="28">
        <v>106.408</v>
      </c>
      <c r="G454" s="13">
        <v>89</v>
      </c>
      <c r="H454" s="88">
        <v>189</v>
      </c>
      <c r="I454" s="13">
        <v>1858</v>
      </c>
      <c r="J454" s="13">
        <v>1656</v>
      </c>
      <c r="K454" s="13">
        <v>563</v>
      </c>
      <c r="L454" s="15">
        <f t="shared" si="13"/>
        <v>124.09118357487922</v>
      </c>
    </row>
    <row r="455" spans="1:12" x14ac:dyDescent="0.25">
      <c r="A455" s="13">
        <v>20</v>
      </c>
      <c r="B455" s="93" t="str">
        <f t="shared" ref="B455:B518" si="14">CONCATENATE(C455,D455)</f>
        <v>2013Praha-Západ</v>
      </c>
      <c r="C455" s="13">
        <v>2013</v>
      </c>
      <c r="D455" s="14" t="s">
        <v>134</v>
      </c>
      <c r="E455" s="14" t="s">
        <v>14</v>
      </c>
      <c r="F455" s="28">
        <v>63.606780000000001</v>
      </c>
      <c r="G455" s="13">
        <v>36</v>
      </c>
      <c r="H455" s="88">
        <v>125</v>
      </c>
      <c r="I455" s="13">
        <v>1389</v>
      </c>
      <c r="J455" s="13">
        <v>1365</v>
      </c>
      <c r="K455" s="13">
        <v>342</v>
      </c>
      <c r="L455" s="15">
        <f t="shared" ref="L455:L518" si="15">K455/J455*365</f>
        <v>91.450549450549445</v>
      </c>
    </row>
    <row r="456" spans="1:12" x14ac:dyDescent="0.25">
      <c r="A456" s="13">
        <v>21</v>
      </c>
      <c r="B456" s="93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28">
        <v>95.169550000000001</v>
      </c>
      <c r="G456" s="13">
        <v>66</v>
      </c>
      <c r="H456" s="88">
        <v>196</v>
      </c>
      <c r="I456" s="13">
        <v>1270</v>
      </c>
      <c r="J456" s="13">
        <v>1276</v>
      </c>
      <c r="K456" s="13">
        <v>200</v>
      </c>
      <c r="L456" s="15">
        <f t="shared" si="15"/>
        <v>57.210031347962385</v>
      </c>
    </row>
    <row r="457" spans="1:12" x14ac:dyDescent="0.25">
      <c r="A457" s="13">
        <v>22</v>
      </c>
      <c r="B457" s="93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28">
        <v>105.011</v>
      </c>
      <c r="G457" s="13">
        <v>76</v>
      </c>
      <c r="H457" s="88">
        <v>204</v>
      </c>
      <c r="I457" s="13">
        <v>634</v>
      </c>
      <c r="J457" s="13">
        <v>603</v>
      </c>
      <c r="K457" s="13">
        <v>143</v>
      </c>
      <c r="L457" s="15">
        <f t="shared" si="15"/>
        <v>86.558872305140966</v>
      </c>
    </row>
    <row r="458" spans="1:12" x14ac:dyDescent="0.25">
      <c r="A458" s="13">
        <v>23</v>
      </c>
      <c r="B458" s="93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28">
        <v>92.811099999999996</v>
      </c>
      <c r="G458" s="13">
        <v>64</v>
      </c>
      <c r="H458" s="88">
        <v>187</v>
      </c>
      <c r="I458" s="13">
        <v>2035</v>
      </c>
      <c r="J458" s="13">
        <v>2031</v>
      </c>
      <c r="K458" s="13">
        <v>432</v>
      </c>
      <c r="L458" s="15">
        <f t="shared" si="15"/>
        <v>77.636632200886268</v>
      </c>
    </row>
    <row r="459" spans="1:12" x14ac:dyDescent="0.25">
      <c r="A459" s="13">
        <v>24</v>
      </c>
      <c r="B459" s="93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28">
        <v>142.3828</v>
      </c>
      <c r="G459" s="13">
        <v>111</v>
      </c>
      <c r="H459" s="88">
        <v>305</v>
      </c>
      <c r="I459" s="13">
        <v>883</v>
      </c>
      <c r="J459" s="13">
        <v>902</v>
      </c>
      <c r="K459" s="13">
        <v>144</v>
      </c>
      <c r="L459" s="15">
        <f t="shared" si="15"/>
        <v>58.270509977827047</v>
      </c>
    </row>
    <row r="460" spans="1:12" x14ac:dyDescent="0.25">
      <c r="A460" s="13">
        <v>25</v>
      </c>
      <c r="B460" s="93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28">
        <v>177.62129999999999</v>
      </c>
      <c r="G460" s="13">
        <v>136</v>
      </c>
      <c r="H460" s="88">
        <v>357</v>
      </c>
      <c r="I460" s="13">
        <v>942</v>
      </c>
      <c r="J460" s="13">
        <v>954</v>
      </c>
      <c r="K460" s="13">
        <v>122</v>
      </c>
      <c r="L460" s="15">
        <f t="shared" si="15"/>
        <v>46.677148846960172</v>
      </c>
    </row>
    <row r="461" spans="1:12" x14ac:dyDescent="0.25">
      <c r="A461" s="13">
        <v>26</v>
      </c>
      <c r="B461" s="93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28">
        <v>108.0175</v>
      </c>
      <c r="G461" s="13">
        <v>89</v>
      </c>
      <c r="H461" s="88">
        <v>196</v>
      </c>
      <c r="I461" s="13">
        <v>577</v>
      </c>
      <c r="J461" s="13">
        <v>572</v>
      </c>
      <c r="K461" s="13">
        <v>86</v>
      </c>
      <c r="L461" s="15">
        <f t="shared" si="15"/>
        <v>54.877622377622373</v>
      </c>
    </row>
    <row r="462" spans="1:12" x14ac:dyDescent="0.25">
      <c r="A462" s="13">
        <v>27</v>
      </c>
      <c r="B462" s="93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28">
        <v>97.354309999999998</v>
      </c>
      <c r="G462" s="13">
        <v>72</v>
      </c>
      <c r="H462" s="88">
        <v>186</v>
      </c>
      <c r="I462" s="13">
        <v>823</v>
      </c>
      <c r="J462" s="13">
        <v>864</v>
      </c>
      <c r="K462" s="13">
        <v>110</v>
      </c>
      <c r="L462" s="15">
        <f t="shared" si="15"/>
        <v>46.469907407407412</v>
      </c>
    </row>
    <row r="463" spans="1:12" x14ac:dyDescent="0.25">
      <c r="A463" s="13">
        <v>28</v>
      </c>
      <c r="B463" s="93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28">
        <v>71.460170000000005</v>
      </c>
      <c r="G463" s="13">
        <v>44</v>
      </c>
      <c r="H463" s="88">
        <v>146</v>
      </c>
      <c r="I463" s="13">
        <v>537</v>
      </c>
      <c r="J463" s="13">
        <v>557</v>
      </c>
      <c r="K463" s="13">
        <v>68</v>
      </c>
      <c r="L463" s="15">
        <f t="shared" si="15"/>
        <v>44.560143626570913</v>
      </c>
    </row>
    <row r="464" spans="1:12" x14ac:dyDescent="0.25">
      <c r="A464" s="13">
        <v>29</v>
      </c>
      <c r="B464" s="93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28">
        <v>134.52010000000001</v>
      </c>
      <c r="G464" s="13">
        <v>93</v>
      </c>
      <c r="H464" s="88">
        <v>261</v>
      </c>
      <c r="I464" s="13">
        <v>739</v>
      </c>
      <c r="J464" s="13">
        <v>738</v>
      </c>
      <c r="K464" s="13">
        <v>119</v>
      </c>
      <c r="L464" s="15">
        <f t="shared" si="15"/>
        <v>58.855013550135496</v>
      </c>
    </row>
    <row r="465" spans="1:12" x14ac:dyDescent="0.25">
      <c r="A465" s="13">
        <v>30</v>
      </c>
      <c r="B465" s="93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28">
        <v>67.104089999999999</v>
      </c>
      <c r="G465" s="13">
        <v>39</v>
      </c>
      <c r="H465" s="88">
        <v>150</v>
      </c>
      <c r="I465" s="13">
        <v>892</v>
      </c>
      <c r="J465" s="13">
        <v>906</v>
      </c>
      <c r="K465" s="13">
        <v>131</v>
      </c>
      <c r="L465" s="15">
        <f t="shared" si="15"/>
        <v>52.775938189845469</v>
      </c>
    </row>
    <row r="466" spans="1:12" x14ac:dyDescent="0.25">
      <c r="A466" s="13">
        <v>31</v>
      </c>
      <c r="B466" s="93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28">
        <v>101.3638</v>
      </c>
      <c r="G466" s="13">
        <v>50</v>
      </c>
      <c r="H466" s="88">
        <v>216</v>
      </c>
      <c r="I466" s="13">
        <v>649</v>
      </c>
      <c r="J466" s="13">
        <v>652</v>
      </c>
      <c r="K466" s="13">
        <v>103</v>
      </c>
      <c r="L466" s="15">
        <f t="shared" si="15"/>
        <v>57.661042944785279</v>
      </c>
    </row>
    <row r="467" spans="1:12" x14ac:dyDescent="0.25">
      <c r="A467" s="13">
        <v>32</v>
      </c>
      <c r="B467" s="93" t="str">
        <f t="shared" si="14"/>
        <v>2013Cheb</v>
      </c>
      <c r="C467" s="13">
        <v>2013</v>
      </c>
      <c r="D467" s="14" t="s">
        <v>35</v>
      </c>
      <c r="E467" s="14" t="s">
        <v>34</v>
      </c>
      <c r="F467" s="28">
        <v>60.324280000000002</v>
      </c>
      <c r="G467" s="13">
        <v>39</v>
      </c>
      <c r="H467" s="88">
        <v>127</v>
      </c>
      <c r="I467" s="13">
        <v>1050</v>
      </c>
      <c r="J467" s="13">
        <v>975</v>
      </c>
      <c r="K467" s="13">
        <v>382</v>
      </c>
      <c r="L467" s="15">
        <f t="shared" si="15"/>
        <v>143.00512820512819</v>
      </c>
    </row>
    <row r="468" spans="1:12" x14ac:dyDescent="0.25">
      <c r="A468" s="13">
        <v>33</v>
      </c>
      <c r="B468" s="93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28">
        <v>122.4778</v>
      </c>
      <c r="G468" s="13">
        <v>88</v>
      </c>
      <c r="H468" s="88">
        <v>265</v>
      </c>
      <c r="I468" s="13">
        <v>1505</v>
      </c>
      <c r="J468" s="13">
        <v>1530</v>
      </c>
      <c r="K468" s="13">
        <v>359</v>
      </c>
      <c r="L468" s="15">
        <f t="shared" si="15"/>
        <v>85.643790849673209</v>
      </c>
    </row>
    <row r="469" spans="1:12" x14ac:dyDescent="0.25">
      <c r="A469" s="13">
        <v>34</v>
      </c>
      <c r="B469" s="93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28">
        <v>167.98070000000001</v>
      </c>
      <c r="G469" s="13">
        <v>118</v>
      </c>
      <c r="H469" s="88">
        <v>356</v>
      </c>
      <c r="I469" s="13">
        <v>924</v>
      </c>
      <c r="J469" s="13">
        <v>995</v>
      </c>
      <c r="K469" s="13">
        <v>177</v>
      </c>
      <c r="L469" s="15">
        <f t="shared" si="15"/>
        <v>64.929648241206039</v>
      </c>
    </row>
    <row r="470" spans="1:12" x14ac:dyDescent="0.25">
      <c r="A470" s="13">
        <v>35</v>
      </c>
      <c r="B470" s="93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28">
        <v>172.39160000000001</v>
      </c>
      <c r="G470" s="13">
        <v>93.5</v>
      </c>
      <c r="H470" s="88">
        <v>457</v>
      </c>
      <c r="I470" s="13">
        <v>690</v>
      </c>
      <c r="J470" s="13">
        <v>739</v>
      </c>
      <c r="K470" s="13">
        <v>92</v>
      </c>
      <c r="L470" s="15">
        <f t="shared" si="15"/>
        <v>45.439783491204331</v>
      </c>
    </row>
    <row r="471" spans="1:12" x14ac:dyDescent="0.25">
      <c r="A471" s="13">
        <v>36</v>
      </c>
      <c r="B471" s="93" t="str">
        <f t="shared" si="14"/>
        <v>2013Plzeň-Město</v>
      </c>
      <c r="C471" s="13">
        <v>2013</v>
      </c>
      <c r="D471" s="14" t="s">
        <v>135</v>
      </c>
      <c r="E471" s="14" t="s">
        <v>34</v>
      </c>
      <c r="F471" s="28">
        <v>63.7958</v>
      </c>
      <c r="G471" s="13">
        <v>40</v>
      </c>
      <c r="H471" s="88">
        <v>137</v>
      </c>
      <c r="I471" s="13">
        <v>1759</v>
      </c>
      <c r="J471" s="13">
        <v>1740</v>
      </c>
      <c r="K471" s="13">
        <v>430</v>
      </c>
      <c r="L471" s="15">
        <f t="shared" si="15"/>
        <v>90.201149425287355</v>
      </c>
    </row>
    <row r="472" spans="1:12" x14ac:dyDescent="0.25">
      <c r="A472" s="13">
        <v>37</v>
      </c>
      <c r="B472" s="93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28">
        <v>98.670180000000002</v>
      </c>
      <c r="G472" s="13">
        <v>74</v>
      </c>
      <c r="H472" s="88">
        <v>203</v>
      </c>
      <c r="I472" s="13">
        <v>586</v>
      </c>
      <c r="J472" s="13">
        <v>595</v>
      </c>
      <c r="K472" s="13">
        <v>162</v>
      </c>
      <c r="L472" s="15">
        <f t="shared" si="15"/>
        <v>99.378151260504197</v>
      </c>
    </row>
    <row r="473" spans="1:12" x14ac:dyDescent="0.25">
      <c r="A473" s="13">
        <v>38</v>
      </c>
      <c r="B473" s="93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28">
        <v>104.5911</v>
      </c>
      <c r="G473" s="13">
        <v>80</v>
      </c>
      <c r="H473" s="88">
        <v>193</v>
      </c>
      <c r="I473" s="13">
        <v>410</v>
      </c>
      <c r="J473" s="13">
        <v>416</v>
      </c>
      <c r="K473" s="13">
        <v>70</v>
      </c>
      <c r="L473" s="15">
        <f t="shared" si="15"/>
        <v>61.418269230769234</v>
      </c>
    </row>
    <row r="474" spans="1:12" x14ac:dyDescent="0.25">
      <c r="A474" s="13">
        <v>39</v>
      </c>
      <c r="B474" s="93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28">
        <v>85.452119999999994</v>
      </c>
      <c r="G474" s="13">
        <v>53</v>
      </c>
      <c r="H474" s="88">
        <v>183</v>
      </c>
      <c r="I474" s="13">
        <v>1285</v>
      </c>
      <c r="J474" s="13">
        <v>1317</v>
      </c>
      <c r="K474" s="13">
        <v>301</v>
      </c>
      <c r="L474" s="15">
        <f t="shared" si="15"/>
        <v>83.420652999240701</v>
      </c>
    </row>
    <row r="475" spans="1:12" x14ac:dyDescent="0.25">
      <c r="A475" s="13">
        <v>40</v>
      </c>
      <c r="B475" s="93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28">
        <v>128.01929999999999</v>
      </c>
      <c r="G475" s="13">
        <v>73</v>
      </c>
      <c r="H475" s="88">
        <v>282</v>
      </c>
      <c r="I475" s="13">
        <v>593</v>
      </c>
      <c r="J475" s="13">
        <v>597</v>
      </c>
      <c r="K475" s="13">
        <v>136</v>
      </c>
      <c r="L475" s="15">
        <f t="shared" si="15"/>
        <v>83.14907872696817</v>
      </c>
    </row>
    <row r="476" spans="1:12" x14ac:dyDescent="0.25">
      <c r="A476" s="13">
        <v>41</v>
      </c>
      <c r="B476" s="93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28">
        <v>116.17010000000001</v>
      </c>
      <c r="G476" s="13">
        <v>54</v>
      </c>
      <c r="H476" s="88">
        <v>295</v>
      </c>
      <c r="I476" s="13">
        <v>1234</v>
      </c>
      <c r="J476" s="13">
        <v>1255</v>
      </c>
      <c r="K476" s="13">
        <v>340</v>
      </c>
      <c r="L476" s="15">
        <f t="shared" si="15"/>
        <v>98.884462151394416</v>
      </c>
    </row>
    <row r="477" spans="1:12" x14ac:dyDescent="0.25">
      <c r="A477" s="13">
        <v>42</v>
      </c>
      <c r="B477" s="93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28">
        <v>76.890299999999996</v>
      </c>
      <c r="G477" s="13">
        <v>45</v>
      </c>
      <c r="H477" s="88">
        <v>161</v>
      </c>
      <c r="I477" s="13">
        <v>1681</v>
      </c>
      <c r="J477" s="13">
        <v>1730</v>
      </c>
      <c r="K477" s="13">
        <v>615</v>
      </c>
      <c r="L477" s="15">
        <f t="shared" si="15"/>
        <v>129.75433526011562</v>
      </c>
    </row>
    <row r="478" spans="1:12" x14ac:dyDescent="0.25">
      <c r="A478" s="13">
        <v>43</v>
      </c>
      <c r="B478" s="93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28">
        <v>150.16739999999999</v>
      </c>
      <c r="G478" s="13">
        <v>92</v>
      </c>
      <c r="H478" s="88">
        <v>350.5</v>
      </c>
      <c r="I478" s="13">
        <v>1330</v>
      </c>
      <c r="J478" s="13">
        <v>1292</v>
      </c>
      <c r="K478" s="13">
        <v>930</v>
      </c>
      <c r="L478" s="15">
        <f t="shared" si="15"/>
        <v>262.73219814241486</v>
      </c>
    </row>
    <row r="479" spans="1:12" x14ac:dyDescent="0.25">
      <c r="A479" s="13">
        <v>44</v>
      </c>
      <c r="B479" s="93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28">
        <v>115.7569</v>
      </c>
      <c r="G479" s="13">
        <v>64</v>
      </c>
      <c r="H479" s="88">
        <v>266</v>
      </c>
      <c r="I479" s="13">
        <v>965</v>
      </c>
      <c r="J479" s="13">
        <v>939</v>
      </c>
      <c r="K479" s="13">
        <v>255</v>
      </c>
      <c r="L479" s="15">
        <f t="shared" si="15"/>
        <v>99.121405750798715</v>
      </c>
    </row>
    <row r="480" spans="1:12" x14ac:dyDescent="0.25">
      <c r="A480" s="13">
        <v>45</v>
      </c>
      <c r="B480" s="93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28">
        <v>143.2963</v>
      </c>
      <c r="G480" s="13">
        <v>106</v>
      </c>
      <c r="H480" s="88">
        <v>263</v>
      </c>
      <c r="I480" s="13">
        <v>1769</v>
      </c>
      <c r="J480" s="13">
        <v>2158</v>
      </c>
      <c r="K480" s="13">
        <v>706</v>
      </c>
      <c r="L480" s="15">
        <f t="shared" si="15"/>
        <v>119.41149212233549</v>
      </c>
    </row>
    <row r="481" spans="1:12" x14ac:dyDescent="0.25">
      <c r="A481" s="13">
        <v>46</v>
      </c>
      <c r="B481" s="93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28">
        <v>59.299019999999999</v>
      </c>
      <c r="G481" s="13">
        <v>30</v>
      </c>
      <c r="H481" s="88">
        <v>134</v>
      </c>
      <c r="I481" s="13">
        <v>1604</v>
      </c>
      <c r="J481" s="13">
        <v>1529</v>
      </c>
      <c r="K481" s="13">
        <v>693</v>
      </c>
      <c r="L481" s="15">
        <f t="shared" si="15"/>
        <v>165.431654676259</v>
      </c>
    </row>
    <row r="482" spans="1:12" x14ac:dyDescent="0.25">
      <c r="A482" s="13">
        <v>47</v>
      </c>
      <c r="B482" s="93" t="str">
        <f t="shared" si="14"/>
        <v>2013Louny</v>
      </c>
      <c r="C482" s="13">
        <v>2013</v>
      </c>
      <c r="D482" s="14" t="s">
        <v>50</v>
      </c>
      <c r="E482" s="14" t="s">
        <v>44</v>
      </c>
      <c r="F482" s="28">
        <v>146.7636</v>
      </c>
      <c r="G482" s="13">
        <v>95</v>
      </c>
      <c r="H482" s="88">
        <v>339</v>
      </c>
      <c r="I482" s="13">
        <v>989</v>
      </c>
      <c r="J482" s="13">
        <v>836</v>
      </c>
      <c r="K482" s="13">
        <v>677</v>
      </c>
      <c r="L482" s="15">
        <f t="shared" si="15"/>
        <v>295.58014354066989</v>
      </c>
    </row>
    <row r="483" spans="1:12" x14ac:dyDescent="0.25">
      <c r="A483" s="13">
        <v>48</v>
      </c>
      <c r="B483" s="93" t="str">
        <f t="shared" si="14"/>
        <v>2013Most</v>
      </c>
      <c r="C483" s="13">
        <v>2013</v>
      </c>
      <c r="D483" s="14" t="s">
        <v>51</v>
      </c>
      <c r="E483" s="14" t="s">
        <v>44</v>
      </c>
      <c r="F483" s="28">
        <v>188.863</v>
      </c>
      <c r="G483" s="13">
        <v>113</v>
      </c>
      <c r="H483" s="88">
        <v>424.5</v>
      </c>
      <c r="I483" s="13">
        <v>1560</v>
      </c>
      <c r="J483" s="13">
        <v>1530</v>
      </c>
      <c r="K483" s="13">
        <v>631</v>
      </c>
      <c r="L483" s="15">
        <f t="shared" si="15"/>
        <v>150.53267973856208</v>
      </c>
    </row>
    <row r="484" spans="1:12" x14ac:dyDescent="0.25">
      <c r="A484" s="13">
        <v>49</v>
      </c>
      <c r="B484" s="93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28">
        <v>95.838130000000007</v>
      </c>
      <c r="G484" s="13">
        <v>66</v>
      </c>
      <c r="H484" s="88">
        <v>213</v>
      </c>
      <c r="I484" s="13">
        <v>1888</v>
      </c>
      <c r="J484" s="13">
        <v>1853</v>
      </c>
      <c r="K484" s="13">
        <v>718</v>
      </c>
      <c r="L484" s="15">
        <f t="shared" si="15"/>
        <v>141.43011332973558</v>
      </c>
    </row>
    <row r="485" spans="1:12" x14ac:dyDescent="0.25">
      <c r="A485" s="13">
        <v>50</v>
      </c>
      <c r="B485" s="93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28">
        <v>182.9402</v>
      </c>
      <c r="G485" s="13">
        <v>127</v>
      </c>
      <c r="H485" s="88">
        <v>385</v>
      </c>
      <c r="I485" s="13">
        <v>2072</v>
      </c>
      <c r="J485" s="13">
        <v>1758</v>
      </c>
      <c r="K485" s="13">
        <v>1092</v>
      </c>
      <c r="L485" s="15">
        <f t="shared" si="15"/>
        <v>226.72354948805463</v>
      </c>
    </row>
    <row r="486" spans="1:12" x14ac:dyDescent="0.25">
      <c r="A486" s="13">
        <v>51</v>
      </c>
      <c r="B486" s="93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28">
        <v>63.565219999999997</v>
      </c>
      <c r="G486" s="13">
        <v>43</v>
      </c>
      <c r="H486" s="88">
        <v>138</v>
      </c>
      <c r="I486" s="13">
        <v>793</v>
      </c>
      <c r="J486" s="13">
        <v>857</v>
      </c>
      <c r="K486" s="13">
        <v>161</v>
      </c>
      <c r="L486" s="15">
        <f t="shared" si="15"/>
        <v>68.570595099183208</v>
      </c>
    </row>
    <row r="487" spans="1:12" x14ac:dyDescent="0.25">
      <c r="A487" s="13">
        <v>52</v>
      </c>
      <c r="B487" s="93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28">
        <v>77.869640000000004</v>
      </c>
      <c r="G487" s="13">
        <v>54.5</v>
      </c>
      <c r="H487" s="88">
        <v>148</v>
      </c>
      <c r="I487" s="13">
        <v>1387</v>
      </c>
      <c r="J487" s="13">
        <v>1445</v>
      </c>
      <c r="K487" s="13">
        <v>394</v>
      </c>
      <c r="L487" s="15">
        <f t="shared" si="15"/>
        <v>99.522491349480973</v>
      </c>
    </row>
    <row r="488" spans="1:12" x14ac:dyDescent="0.25">
      <c r="A488" s="13">
        <v>53</v>
      </c>
      <c r="B488" s="93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28">
        <v>96.737279999999998</v>
      </c>
      <c r="G488" s="13">
        <v>70</v>
      </c>
      <c r="H488" s="88">
        <v>216</v>
      </c>
      <c r="I488" s="13">
        <v>882</v>
      </c>
      <c r="J488" s="13">
        <v>886</v>
      </c>
      <c r="K488" s="13">
        <v>266</v>
      </c>
      <c r="L488" s="15">
        <f t="shared" si="15"/>
        <v>109.58239277652369</v>
      </c>
    </row>
    <row r="489" spans="1:12" x14ac:dyDescent="0.25">
      <c r="A489" s="13">
        <v>54</v>
      </c>
      <c r="B489" s="93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28">
        <v>230.2319</v>
      </c>
      <c r="G489" s="13">
        <v>189</v>
      </c>
      <c r="H489" s="88">
        <v>462</v>
      </c>
      <c r="I489" s="13">
        <v>652</v>
      </c>
      <c r="J489" s="13">
        <v>612</v>
      </c>
      <c r="K489" s="13">
        <v>275</v>
      </c>
      <c r="L489" s="15">
        <f t="shared" si="15"/>
        <v>164.01143790849673</v>
      </c>
    </row>
    <row r="490" spans="1:12" x14ac:dyDescent="0.25">
      <c r="A490" s="13">
        <v>55</v>
      </c>
      <c r="B490" s="93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28">
        <v>59.829459999999997</v>
      </c>
      <c r="G490" s="13">
        <v>15</v>
      </c>
      <c r="H490" s="88">
        <v>200</v>
      </c>
      <c r="I490" s="13">
        <v>1238</v>
      </c>
      <c r="J490" s="13">
        <v>1238</v>
      </c>
      <c r="K490" s="13">
        <v>252</v>
      </c>
      <c r="L490" s="15">
        <f t="shared" si="15"/>
        <v>74.297253634894986</v>
      </c>
    </row>
    <row r="491" spans="1:12" x14ac:dyDescent="0.25">
      <c r="A491" s="13">
        <v>56</v>
      </c>
      <c r="B491" s="93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28">
        <v>124.36960000000001</v>
      </c>
      <c r="G491" s="13">
        <v>88</v>
      </c>
      <c r="H491" s="88">
        <v>266</v>
      </c>
      <c r="I491" s="13">
        <v>1652</v>
      </c>
      <c r="J491" s="13">
        <v>1774</v>
      </c>
      <c r="K491" s="13">
        <v>367</v>
      </c>
      <c r="L491" s="15">
        <f t="shared" si="15"/>
        <v>75.510146561443065</v>
      </c>
    </row>
    <row r="492" spans="1:12" x14ac:dyDescent="0.25">
      <c r="A492" s="13">
        <v>57</v>
      </c>
      <c r="B492" s="93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28">
        <v>223.51429999999999</v>
      </c>
      <c r="G492" s="13">
        <v>166</v>
      </c>
      <c r="H492" s="88">
        <v>464</v>
      </c>
      <c r="I492" s="13">
        <v>678</v>
      </c>
      <c r="J492" s="13">
        <v>717</v>
      </c>
      <c r="K492" s="13">
        <v>143</v>
      </c>
      <c r="L492" s="15">
        <f t="shared" si="15"/>
        <v>72.796373779637378</v>
      </c>
    </row>
    <row r="493" spans="1:12" x14ac:dyDescent="0.25">
      <c r="A493" s="13">
        <v>58</v>
      </c>
      <c r="B493" s="93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28">
        <v>47.583120000000001</v>
      </c>
      <c r="G493" s="13">
        <v>29</v>
      </c>
      <c r="H493" s="88">
        <v>106</v>
      </c>
      <c r="I493" s="13">
        <v>511</v>
      </c>
      <c r="J493" s="13">
        <v>526</v>
      </c>
      <c r="K493" s="13">
        <v>128</v>
      </c>
      <c r="L493" s="15">
        <f t="shared" si="15"/>
        <v>88.821292775665398</v>
      </c>
    </row>
    <row r="494" spans="1:12" x14ac:dyDescent="0.25">
      <c r="A494" s="13">
        <v>59</v>
      </c>
      <c r="B494" s="93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28">
        <v>82.240629999999996</v>
      </c>
      <c r="G494" s="13">
        <v>49</v>
      </c>
      <c r="H494" s="88">
        <v>169</v>
      </c>
      <c r="I494" s="13">
        <v>990</v>
      </c>
      <c r="J494" s="13">
        <v>945</v>
      </c>
      <c r="K494" s="13">
        <v>254</v>
      </c>
      <c r="L494" s="15">
        <f t="shared" si="15"/>
        <v>98.105820105820115</v>
      </c>
    </row>
    <row r="495" spans="1:12" x14ac:dyDescent="0.25">
      <c r="A495" s="13">
        <v>60</v>
      </c>
      <c r="B495" s="93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28">
        <v>121.687</v>
      </c>
      <c r="G495" s="13">
        <v>80</v>
      </c>
      <c r="H495" s="88">
        <v>264</v>
      </c>
      <c r="I495" s="13">
        <v>1247</v>
      </c>
      <c r="J495" s="13">
        <v>1207</v>
      </c>
      <c r="K495" s="13">
        <v>402</v>
      </c>
      <c r="L495" s="15">
        <f t="shared" si="15"/>
        <v>121.56586578293289</v>
      </c>
    </row>
    <row r="496" spans="1:12" x14ac:dyDescent="0.25">
      <c r="A496" s="13">
        <v>61</v>
      </c>
      <c r="B496" s="93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28">
        <v>76.203550000000007</v>
      </c>
      <c r="G496" s="13">
        <v>49</v>
      </c>
      <c r="H496" s="88">
        <v>154</v>
      </c>
      <c r="I496" s="13">
        <v>1334</v>
      </c>
      <c r="J496" s="13">
        <v>1295</v>
      </c>
      <c r="K496" s="13">
        <v>248</v>
      </c>
      <c r="L496" s="15">
        <f t="shared" si="15"/>
        <v>69.899613899613897</v>
      </c>
    </row>
    <row r="497" spans="1:12" x14ac:dyDescent="0.25">
      <c r="A497" s="13">
        <v>62</v>
      </c>
      <c r="B497" s="93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28">
        <v>75.387889999999999</v>
      </c>
      <c r="G497" s="13">
        <v>49</v>
      </c>
      <c r="H497" s="88">
        <v>174</v>
      </c>
      <c r="I497" s="13">
        <v>913</v>
      </c>
      <c r="J497" s="13">
        <v>904</v>
      </c>
      <c r="K497" s="13">
        <v>215</v>
      </c>
      <c r="L497" s="15">
        <f t="shared" si="15"/>
        <v>86.80862831858407</v>
      </c>
    </row>
    <row r="498" spans="1:12" x14ac:dyDescent="0.25">
      <c r="A498" s="13">
        <v>63</v>
      </c>
      <c r="B498" s="93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28">
        <v>88.506230000000002</v>
      </c>
      <c r="G498" s="13">
        <v>45</v>
      </c>
      <c r="H498" s="88">
        <v>203</v>
      </c>
      <c r="I498" s="13">
        <v>2565</v>
      </c>
      <c r="J498" s="13">
        <v>2654</v>
      </c>
      <c r="K498" s="13">
        <v>1202</v>
      </c>
      <c r="L498" s="15">
        <f t="shared" si="15"/>
        <v>165.30896759608137</v>
      </c>
    </row>
    <row r="499" spans="1:12" x14ac:dyDescent="0.25">
      <c r="A499" s="13">
        <v>64</v>
      </c>
      <c r="B499" s="93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28">
        <v>92.666659999999993</v>
      </c>
      <c r="G499" s="13">
        <v>67</v>
      </c>
      <c r="H499" s="88">
        <v>190</v>
      </c>
      <c r="I499" s="13">
        <v>1333</v>
      </c>
      <c r="J499" s="13">
        <v>1369</v>
      </c>
      <c r="K499" s="13">
        <v>395</v>
      </c>
      <c r="L499" s="15">
        <f t="shared" si="15"/>
        <v>105.31409788166545</v>
      </c>
    </row>
    <row r="500" spans="1:12" x14ac:dyDescent="0.25">
      <c r="A500" s="13">
        <v>65</v>
      </c>
      <c r="B500" s="93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28">
        <v>148.75749999999999</v>
      </c>
      <c r="G500" s="13">
        <v>111</v>
      </c>
      <c r="H500" s="88">
        <v>291.5</v>
      </c>
      <c r="I500" s="13">
        <v>1079</v>
      </c>
      <c r="J500" s="13">
        <v>1117</v>
      </c>
      <c r="K500" s="13">
        <v>409</v>
      </c>
      <c r="L500" s="15">
        <f t="shared" si="15"/>
        <v>133.64816472694719</v>
      </c>
    </row>
    <row r="501" spans="1:12" x14ac:dyDescent="0.25">
      <c r="A501" s="13">
        <v>66</v>
      </c>
      <c r="B501" s="93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28">
        <v>105.8394</v>
      </c>
      <c r="G501" s="13">
        <v>65</v>
      </c>
      <c r="H501" s="88">
        <v>225</v>
      </c>
      <c r="I501" s="13">
        <v>1114</v>
      </c>
      <c r="J501" s="13">
        <v>1192</v>
      </c>
      <c r="K501" s="13">
        <v>492</v>
      </c>
      <c r="L501" s="15">
        <f t="shared" si="15"/>
        <v>150.65436241610738</v>
      </c>
    </row>
    <row r="502" spans="1:12" x14ac:dyDescent="0.25">
      <c r="A502" s="13">
        <v>67</v>
      </c>
      <c r="B502" s="93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28">
        <v>151.18899999999999</v>
      </c>
      <c r="G502" s="13">
        <v>64</v>
      </c>
      <c r="H502" s="88">
        <v>362</v>
      </c>
      <c r="I502" s="13">
        <v>779</v>
      </c>
      <c r="J502" s="13">
        <v>807</v>
      </c>
      <c r="K502" s="13">
        <v>218</v>
      </c>
      <c r="L502" s="15">
        <f t="shared" si="15"/>
        <v>98.599752168525399</v>
      </c>
    </row>
    <row r="503" spans="1:12" x14ac:dyDescent="0.25">
      <c r="A503" s="13">
        <v>68</v>
      </c>
      <c r="B503" s="93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28">
        <v>133.53129999999999</v>
      </c>
      <c r="G503" s="13">
        <v>80</v>
      </c>
      <c r="H503" s="88">
        <v>274</v>
      </c>
      <c r="I503" s="13">
        <v>1212</v>
      </c>
      <c r="J503" s="13">
        <v>1130</v>
      </c>
      <c r="K503" s="13">
        <v>395</v>
      </c>
      <c r="L503" s="15">
        <f t="shared" si="15"/>
        <v>127.58849557522123</v>
      </c>
    </row>
    <row r="504" spans="1:12" x14ac:dyDescent="0.25">
      <c r="A504" s="13">
        <v>69</v>
      </c>
      <c r="B504" s="93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28">
        <v>54.716169999999998</v>
      </c>
      <c r="G504" s="13">
        <v>29</v>
      </c>
      <c r="H504" s="88">
        <v>127</v>
      </c>
      <c r="I504" s="13">
        <v>1112</v>
      </c>
      <c r="J504" s="13">
        <v>1119</v>
      </c>
      <c r="K504" s="13">
        <v>282</v>
      </c>
      <c r="L504" s="15">
        <f t="shared" si="15"/>
        <v>91.983914209115284</v>
      </c>
    </row>
    <row r="505" spans="1:12" x14ac:dyDescent="0.25">
      <c r="A505" s="13">
        <v>70</v>
      </c>
      <c r="B505" s="93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28">
        <v>111.7213</v>
      </c>
      <c r="G505" s="13">
        <v>70</v>
      </c>
      <c r="H505" s="88">
        <v>233</v>
      </c>
      <c r="I505" s="13">
        <v>840</v>
      </c>
      <c r="J505" s="13">
        <v>883</v>
      </c>
      <c r="K505" s="13">
        <v>222</v>
      </c>
      <c r="L505" s="15">
        <f t="shared" si="15"/>
        <v>91.766704416761044</v>
      </c>
    </row>
    <row r="506" spans="1:12" x14ac:dyDescent="0.25">
      <c r="A506" s="13">
        <v>71</v>
      </c>
      <c r="B506" s="93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28">
        <v>109.3647</v>
      </c>
      <c r="G506" s="13">
        <v>62</v>
      </c>
      <c r="H506" s="88">
        <v>270</v>
      </c>
      <c r="I506" s="13">
        <v>987</v>
      </c>
      <c r="J506" s="13">
        <v>983</v>
      </c>
      <c r="K506" s="13">
        <v>352</v>
      </c>
      <c r="L506" s="15">
        <f t="shared" si="15"/>
        <v>130.70193285859614</v>
      </c>
    </row>
    <row r="507" spans="1:12" x14ac:dyDescent="0.25">
      <c r="A507" s="13">
        <v>72</v>
      </c>
      <c r="B507" s="93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28">
        <v>126.9533</v>
      </c>
      <c r="G507" s="13">
        <v>97</v>
      </c>
      <c r="H507" s="88">
        <v>243</v>
      </c>
      <c r="I507" s="13">
        <v>701</v>
      </c>
      <c r="J507" s="13">
        <v>736</v>
      </c>
      <c r="K507" s="13">
        <v>634</v>
      </c>
      <c r="L507" s="15">
        <f t="shared" si="15"/>
        <v>314.41576086956519</v>
      </c>
    </row>
    <row r="508" spans="1:12" x14ac:dyDescent="0.25">
      <c r="A508" s="13">
        <v>73</v>
      </c>
      <c r="B508" s="93" t="str">
        <f t="shared" si="14"/>
        <v>2013Zlín</v>
      </c>
      <c r="C508" s="13">
        <v>2013</v>
      </c>
      <c r="D508" s="14" t="s">
        <v>78</v>
      </c>
      <c r="E508" s="14" t="s">
        <v>67</v>
      </c>
      <c r="F508" s="28">
        <v>100.91549999999999</v>
      </c>
      <c r="G508" s="13">
        <v>61.5</v>
      </c>
      <c r="H508" s="88">
        <v>217</v>
      </c>
      <c r="I508" s="13">
        <v>1434</v>
      </c>
      <c r="J508" s="13">
        <v>1410</v>
      </c>
      <c r="K508" s="13">
        <v>266</v>
      </c>
      <c r="L508" s="15">
        <f t="shared" si="15"/>
        <v>68.858156028368796</v>
      </c>
    </row>
    <row r="509" spans="1:12" x14ac:dyDescent="0.25">
      <c r="A509" s="13">
        <v>74</v>
      </c>
      <c r="B509" s="93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28">
        <v>121.15819999999999</v>
      </c>
      <c r="G509" s="13">
        <v>77.5</v>
      </c>
      <c r="H509" s="88">
        <v>270</v>
      </c>
      <c r="I509" s="13">
        <v>1436</v>
      </c>
      <c r="J509" s="13">
        <v>1354</v>
      </c>
      <c r="K509" s="13">
        <v>724</v>
      </c>
      <c r="L509" s="15">
        <f t="shared" si="15"/>
        <v>195.1698670605613</v>
      </c>
    </row>
    <row r="510" spans="1:12" x14ac:dyDescent="0.25">
      <c r="A510" s="13">
        <v>75</v>
      </c>
      <c r="B510" s="93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28">
        <v>100.4692</v>
      </c>
      <c r="G510" s="13">
        <v>59</v>
      </c>
      <c r="H510" s="88">
        <v>222.5</v>
      </c>
      <c r="I510" s="13">
        <v>882</v>
      </c>
      <c r="J510" s="13">
        <v>827</v>
      </c>
      <c r="K510" s="13">
        <v>385</v>
      </c>
      <c r="L510" s="15">
        <f t="shared" si="15"/>
        <v>169.92140266021767</v>
      </c>
    </row>
    <row r="511" spans="1:12" x14ac:dyDescent="0.25">
      <c r="A511" s="13">
        <v>76</v>
      </c>
      <c r="B511" s="93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28">
        <v>171.57499999999999</v>
      </c>
      <c r="G511" s="13">
        <v>141</v>
      </c>
      <c r="H511" s="88">
        <v>314</v>
      </c>
      <c r="I511" s="13">
        <v>1478</v>
      </c>
      <c r="J511" s="13">
        <v>1455</v>
      </c>
      <c r="K511" s="13">
        <v>610</v>
      </c>
      <c r="L511" s="15">
        <f t="shared" si="15"/>
        <v>153.02405498281786</v>
      </c>
    </row>
    <row r="512" spans="1:12" x14ac:dyDescent="0.25">
      <c r="A512" s="13">
        <v>77</v>
      </c>
      <c r="B512" s="93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28">
        <v>221.4348</v>
      </c>
      <c r="G512" s="13">
        <v>154</v>
      </c>
      <c r="H512" s="88">
        <v>396</v>
      </c>
      <c r="I512" s="13">
        <v>2310</v>
      </c>
      <c r="J512" s="13">
        <v>2197</v>
      </c>
      <c r="K512" s="13">
        <v>777</v>
      </c>
      <c r="L512" s="15">
        <f t="shared" si="15"/>
        <v>129.08739189804277</v>
      </c>
    </row>
    <row r="513" spans="1:12" x14ac:dyDescent="0.25">
      <c r="A513" s="13">
        <v>78</v>
      </c>
      <c r="B513" s="93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28">
        <v>74.742609999999999</v>
      </c>
      <c r="G513" s="13">
        <v>39</v>
      </c>
      <c r="H513" s="88">
        <v>146</v>
      </c>
      <c r="I513" s="13">
        <v>496</v>
      </c>
      <c r="J513" s="13">
        <v>523</v>
      </c>
      <c r="K513" s="13">
        <v>192</v>
      </c>
      <c r="L513" s="15">
        <f t="shared" si="15"/>
        <v>133.9961759082218</v>
      </c>
    </row>
    <row r="514" spans="1:12" x14ac:dyDescent="0.25">
      <c r="A514" s="13">
        <v>79</v>
      </c>
      <c r="B514" s="93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28">
        <v>120.67740000000001</v>
      </c>
      <c r="G514" s="13">
        <v>82</v>
      </c>
      <c r="H514" s="88">
        <v>246</v>
      </c>
      <c r="I514" s="13">
        <v>3743</v>
      </c>
      <c r="J514" s="13">
        <v>3818</v>
      </c>
      <c r="K514" s="13">
        <v>998</v>
      </c>
      <c r="L514" s="15">
        <f t="shared" si="15"/>
        <v>95.408590885280248</v>
      </c>
    </row>
    <row r="515" spans="1:12" x14ac:dyDescent="0.25">
      <c r="A515" s="13">
        <v>80</v>
      </c>
      <c r="B515" s="93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28">
        <v>127.08450000000001</v>
      </c>
      <c r="G515" s="13">
        <v>89</v>
      </c>
      <c r="H515" s="88">
        <v>265</v>
      </c>
      <c r="I515" s="13">
        <v>1725</v>
      </c>
      <c r="J515" s="13">
        <v>1771</v>
      </c>
      <c r="K515" s="13">
        <v>360</v>
      </c>
      <c r="L515" s="15">
        <f t="shared" si="15"/>
        <v>74.195369847543759</v>
      </c>
    </row>
    <row r="516" spans="1:12" x14ac:dyDescent="0.25">
      <c r="A516" s="13">
        <v>81</v>
      </c>
      <c r="B516" s="93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28">
        <v>79.329790000000003</v>
      </c>
      <c r="G516" s="13">
        <v>53</v>
      </c>
      <c r="H516" s="88">
        <v>170</v>
      </c>
      <c r="I516" s="13">
        <v>1966</v>
      </c>
      <c r="J516" s="13">
        <v>1935</v>
      </c>
      <c r="K516" s="13">
        <v>554</v>
      </c>
      <c r="L516" s="15">
        <f t="shared" si="15"/>
        <v>104.50129198966408</v>
      </c>
    </row>
    <row r="517" spans="1:12" x14ac:dyDescent="0.25">
      <c r="A517" s="13">
        <v>82</v>
      </c>
      <c r="B517" s="93" t="str">
        <f t="shared" si="14"/>
        <v>2013Opava</v>
      </c>
      <c r="C517" s="13">
        <v>2013</v>
      </c>
      <c r="D517" s="14" t="s">
        <v>88</v>
      </c>
      <c r="E517" s="14" t="s">
        <v>82</v>
      </c>
      <c r="F517" s="28">
        <v>118.59059999999999</v>
      </c>
      <c r="G517" s="13">
        <v>90</v>
      </c>
      <c r="H517" s="88">
        <v>232</v>
      </c>
      <c r="I517" s="13">
        <v>1689</v>
      </c>
      <c r="J517" s="13">
        <v>1652</v>
      </c>
      <c r="K517" s="13">
        <v>488</v>
      </c>
      <c r="L517" s="15">
        <f t="shared" si="15"/>
        <v>107.82082324455205</v>
      </c>
    </row>
    <row r="518" spans="1:12" x14ac:dyDescent="0.25">
      <c r="A518" s="13">
        <v>83</v>
      </c>
      <c r="B518" s="93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28">
        <v>80.437669999999997</v>
      </c>
      <c r="G518" s="13">
        <v>53</v>
      </c>
      <c r="H518" s="88">
        <v>178</v>
      </c>
      <c r="I518" s="13">
        <v>3753</v>
      </c>
      <c r="J518" s="13">
        <v>3858</v>
      </c>
      <c r="K518" s="13">
        <v>1090</v>
      </c>
      <c r="L518" s="15">
        <f t="shared" si="15"/>
        <v>103.12337998963194</v>
      </c>
    </row>
    <row r="519" spans="1:12" x14ac:dyDescent="0.25">
      <c r="A519" s="13">
        <v>84</v>
      </c>
      <c r="B519" s="93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28">
        <v>122.55759999999999</v>
      </c>
      <c r="G519" s="13">
        <v>77</v>
      </c>
      <c r="H519" s="88">
        <v>294</v>
      </c>
      <c r="I519" s="13">
        <v>1418</v>
      </c>
      <c r="J519" s="13">
        <v>1431</v>
      </c>
      <c r="K519" s="13">
        <v>381</v>
      </c>
      <c r="L519" s="15">
        <f t="shared" ref="L519:L582" si="17">K519/J519*365</f>
        <v>97.180293501048212</v>
      </c>
    </row>
    <row r="520" spans="1:12" x14ac:dyDescent="0.25">
      <c r="A520" s="13">
        <v>85</v>
      </c>
      <c r="B520" s="93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28">
        <v>195.88650000000001</v>
      </c>
      <c r="G520" s="13">
        <v>113</v>
      </c>
      <c r="H520" s="88">
        <v>428</v>
      </c>
      <c r="I520" s="13">
        <v>1384</v>
      </c>
      <c r="J520" s="13">
        <v>1417</v>
      </c>
      <c r="K520" s="13">
        <v>350</v>
      </c>
      <c r="L520" s="15">
        <f t="shared" si="17"/>
        <v>90.155257586450247</v>
      </c>
    </row>
    <row r="521" spans="1:12" x14ac:dyDescent="0.25">
      <c r="A521" s="13">
        <v>86</v>
      </c>
      <c r="B521" s="93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28">
        <v>96.680210000000002</v>
      </c>
      <c r="G521" s="13">
        <v>75</v>
      </c>
      <c r="H521" s="88">
        <v>188</v>
      </c>
      <c r="I521" s="13">
        <v>1116</v>
      </c>
      <c r="J521" s="13">
        <v>1086</v>
      </c>
      <c r="K521" s="13">
        <v>363</v>
      </c>
      <c r="L521" s="15">
        <f t="shared" si="17"/>
        <v>122.00276243093921</v>
      </c>
    </row>
    <row r="522" spans="1:12" x14ac:dyDescent="0.25">
      <c r="A522" s="13">
        <v>1</v>
      </c>
      <c r="B522" s="93" t="str">
        <f t="shared" si="16"/>
        <v>2014Praha 1</v>
      </c>
      <c r="C522" s="13">
        <v>2014</v>
      </c>
      <c r="D522" s="14" t="s">
        <v>2</v>
      </c>
      <c r="E522" s="14" t="s">
        <v>3</v>
      </c>
      <c r="F522" s="28">
        <v>251.3304</v>
      </c>
      <c r="G522" s="13">
        <v>173</v>
      </c>
      <c r="H522" s="88">
        <v>576</v>
      </c>
      <c r="I522" s="13">
        <v>237</v>
      </c>
      <c r="J522" s="13">
        <v>204</v>
      </c>
      <c r="K522" s="13">
        <v>150</v>
      </c>
      <c r="L522" s="15">
        <f t="shared" si="17"/>
        <v>268.38235294117646</v>
      </c>
    </row>
    <row r="523" spans="1:12" x14ac:dyDescent="0.25">
      <c r="A523" s="13">
        <v>2</v>
      </c>
      <c r="B523" s="93" t="str">
        <f t="shared" si="16"/>
        <v>2014Praha 2</v>
      </c>
      <c r="C523" s="13">
        <v>2014</v>
      </c>
      <c r="D523" s="14" t="s">
        <v>4</v>
      </c>
      <c r="E523" s="14" t="s">
        <v>3</v>
      </c>
      <c r="F523" s="28">
        <v>170.87799999999999</v>
      </c>
      <c r="G523" s="13">
        <v>82</v>
      </c>
      <c r="H523" s="88">
        <v>399</v>
      </c>
      <c r="I523" s="13">
        <v>498</v>
      </c>
      <c r="J523" s="13">
        <v>432</v>
      </c>
      <c r="K523" s="13">
        <v>183</v>
      </c>
      <c r="L523" s="15">
        <f t="shared" si="17"/>
        <v>154.61805555555554</v>
      </c>
    </row>
    <row r="524" spans="1:12" x14ac:dyDescent="0.25">
      <c r="A524" s="13">
        <v>3</v>
      </c>
      <c r="B524" s="93" t="str">
        <f t="shared" si="16"/>
        <v>2014Praha 3</v>
      </c>
      <c r="C524" s="13">
        <v>2014</v>
      </c>
      <c r="D524" s="14" t="s">
        <v>5</v>
      </c>
      <c r="E524" s="14" t="s">
        <v>3</v>
      </c>
      <c r="F524" s="28">
        <v>136.88740000000001</v>
      </c>
      <c r="G524" s="13">
        <v>77</v>
      </c>
      <c r="H524" s="88">
        <v>319</v>
      </c>
      <c r="I524" s="13">
        <v>1101</v>
      </c>
      <c r="J524" s="13">
        <v>855</v>
      </c>
      <c r="K524" s="13">
        <v>444</v>
      </c>
      <c r="L524" s="15">
        <f t="shared" si="17"/>
        <v>189.54385964912279</v>
      </c>
    </row>
    <row r="525" spans="1:12" x14ac:dyDescent="0.25">
      <c r="A525" s="13">
        <v>4</v>
      </c>
      <c r="B525" s="93" t="str">
        <f t="shared" si="16"/>
        <v>2014Praha 4</v>
      </c>
      <c r="C525" s="13">
        <v>2014</v>
      </c>
      <c r="D525" s="14" t="s">
        <v>6</v>
      </c>
      <c r="E525" s="14" t="s">
        <v>3</v>
      </c>
      <c r="F525" s="28">
        <v>153.59790000000001</v>
      </c>
      <c r="G525" s="13">
        <v>94</v>
      </c>
      <c r="H525" s="88">
        <v>351.5</v>
      </c>
      <c r="I525" s="13">
        <v>3110</v>
      </c>
      <c r="J525" s="13">
        <v>2927</v>
      </c>
      <c r="K525" s="13">
        <v>1048</v>
      </c>
      <c r="L525" s="15">
        <f t="shared" si="17"/>
        <v>130.68670994192007</v>
      </c>
    </row>
    <row r="526" spans="1:12" x14ac:dyDescent="0.25">
      <c r="A526" s="13">
        <v>5</v>
      </c>
      <c r="B526" s="93" t="str">
        <f t="shared" si="16"/>
        <v>2014Praha 5</v>
      </c>
      <c r="C526" s="13">
        <v>2014</v>
      </c>
      <c r="D526" s="14" t="s">
        <v>7</v>
      </c>
      <c r="E526" s="14" t="s">
        <v>3</v>
      </c>
      <c r="F526" s="28">
        <v>87.311359999999993</v>
      </c>
      <c r="G526" s="13">
        <v>53</v>
      </c>
      <c r="H526" s="88">
        <v>193</v>
      </c>
      <c r="I526" s="13">
        <v>1984</v>
      </c>
      <c r="J526" s="13">
        <v>1634</v>
      </c>
      <c r="K526" s="13">
        <v>624</v>
      </c>
      <c r="L526" s="15">
        <f t="shared" si="17"/>
        <v>139.38800489596082</v>
      </c>
    </row>
    <row r="527" spans="1:12" x14ac:dyDescent="0.25">
      <c r="A527" s="13">
        <v>6</v>
      </c>
      <c r="B527" s="93" t="str">
        <f t="shared" si="16"/>
        <v>2014Praha 6</v>
      </c>
      <c r="C527" s="13">
        <v>2014</v>
      </c>
      <c r="D527" s="14" t="s">
        <v>8</v>
      </c>
      <c r="E527" s="14" t="s">
        <v>3</v>
      </c>
      <c r="F527" s="28">
        <v>208.36850000000001</v>
      </c>
      <c r="G527" s="13">
        <v>124</v>
      </c>
      <c r="H527" s="88">
        <v>470</v>
      </c>
      <c r="I527" s="13">
        <v>1296</v>
      </c>
      <c r="J527" s="13">
        <v>1130</v>
      </c>
      <c r="K527" s="13">
        <v>671</v>
      </c>
      <c r="L527" s="15">
        <f t="shared" si="17"/>
        <v>216.73893805309734</v>
      </c>
    </row>
    <row r="528" spans="1:12" x14ac:dyDescent="0.25">
      <c r="A528" s="13">
        <v>7</v>
      </c>
      <c r="B528" s="93" t="str">
        <f t="shared" si="16"/>
        <v>2014Praha 7</v>
      </c>
      <c r="C528" s="13">
        <v>2014</v>
      </c>
      <c r="D528" s="14" t="s">
        <v>9</v>
      </c>
      <c r="E528" s="14" t="s">
        <v>3</v>
      </c>
      <c r="F528" s="28">
        <v>175.54400000000001</v>
      </c>
      <c r="G528" s="13">
        <v>82</v>
      </c>
      <c r="H528" s="88">
        <v>358</v>
      </c>
      <c r="I528" s="13">
        <v>310</v>
      </c>
      <c r="J528" s="13">
        <v>224</v>
      </c>
      <c r="K528" s="13">
        <v>199</v>
      </c>
      <c r="L528" s="15">
        <f t="shared" si="17"/>
        <v>324.26339285714283</v>
      </c>
    </row>
    <row r="529" spans="1:12" x14ac:dyDescent="0.25">
      <c r="A529" s="13">
        <v>8</v>
      </c>
      <c r="B529" s="93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28">
        <v>129.69550000000001</v>
      </c>
      <c r="G529" s="13">
        <v>83</v>
      </c>
      <c r="H529" s="88">
        <v>292</v>
      </c>
      <c r="I529" s="13">
        <v>1668</v>
      </c>
      <c r="J529" s="13">
        <v>1341</v>
      </c>
      <c r="K529" s="13">
        <v>671</v>
      </c>
      <c r="L529" s="15">
        <f t="shared" si="17"/>
        <v>182.63609246830725</v>
      </c>
    </row>
    <row r="530" spans="1:12" x14ac:dyDescent="0.25">
      <c r="A530" s="13">
        <v>9</v>
      </c>
      <c r="B530" s="93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28">
        <v>111.03319999999999</v>
      </c>
      <c r="G530" s="13">
        <v>77</v>
      </c>
      <c r="H530" s="88">
        <v>237</v>
      </c>
      <c r="I530" s="13">
        <v>2172</v>
      </c>
      <c r="J530" s="13">
        <v>1984</v>
      </c>
      <c r="K530" s="13">
        <v>751</v>
      </c>
      <c r="L530" s="15">
        <f t="shared" si="17"/>
        <v>138.16280241935485</v>
      </c>
    </row>
    <row r="531" spans="1:12" x14ac:dyDescent="0.25">
      <c r="A531" s="13">
        <v>10</v>
      </c>
      <c r="B531" s="93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28">
        <v>132.8717</v>
      </c>
      <c r="G531" s="13">
        <v>89</v>
      </c>
      <c r="H531" s="88">
        <v>296</v>
      </c>
      <c r="I531" s="13">
        <v>2130</v>
      </c>
      <c r="J531" s="13">
        <v>1770</v>
      </c>
      <c r="K531" s="13">
        <v>840</v>
      </c>
      <c r="L531" s="15">
        <f t="shared" si="17"/>
        <v>173.22033898305085</v>
      </c>
    </row>
    <row r="532" spans="1:12" x14ac:dyDescent="0.25">
      <c r="A532" s="13">
        <v>11</v>
      </c>
      <c r="B532" s="93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28">
        <v>83.641530000000003</v>
      </c>
      <c r="G532" s="13">
        <v>52</v>
      </c>
      <c r="H532" s="88">
        <v>190</v>
      </c>
      <c r="I532" s="13">
        <v>1502</v>
      </c>
      <c r="J532" s="13">
        <v>1381</v>
      </c>
      <c r="K532" s="13">
        <v>364</v>
      </c>
      <c r="L532" s="15">
        <f t="shared" si="17"/>
        <v>96.205648081100648</v>
      </c>
    </row>
    <row r="533" spans="1:12" x14ac:dyDescent="0.25">
      <c r="A533" s="13">
        <v>12</v>
      </c>
      <c r="B533" s="93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28">
        <v>78.310929999999999</v>
      </c>
      <c r="G533" s="13">
        <v>52</v>
      </c>
      <c r="H533" s="88">
        <v>152</v>
      </c>
      <c r="I533" s="13">
        <v>1248</v>
      </c>
      <c r="J533" s="13">
        <v>1100</v>
      </c>
      <c r="K533" s="13">
        <v>332</v>
      </c>
      <c r="L533" s="15">
        <f t="shared" si="17"/>
        <v>110.16363636363636</v>
      </c>
    </row>
    <row r="534" spans="1:12" x14ac:dyDescent="0.25">
      <c r="A534" s="13">
        <v>13</v>
      </c>
      <c r="B534" s="93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28">
        <v>91.539540000000002</v>
      </c>
      <c r="G534" s="13">
        <v>69.5</v>
      </c>
      <c r="H534" s="88">
        <v>181</v>
      </c>
      <c r="I534" s="13">
        <v>2368</v>
      </c>
      <c r="J534" s="13">
        <v>2149</v>
      </c>
      <c r="K534" s="13">
        <v>663</v>
      </c>
      <c r="L534" s="15">
        <f t="shared" si="17"/>
        <v>112.60818985574686</v>
      </c>
    </row>
    <row r="535" spans="1:12" x14ac:dyDescent="0.25">
      <c r="A535" s="13">
        <v>14</v>
      </c>
      <c r="B535" s="93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28">
        <v>85.667259999999999</v>
      </c>
      <c r="G535" s="13">
        <v>61</v>
      </c>
      <c r="H535" s="88">
        <v>166.5</v>
      </c>
      <c r="I535" s="13">
        <v>1945</v>
      </c>
      <c r="J535" s="13">
        <v>1732</v>
      </c>
      <c r="K535" s="13">
        <v>567</v>
      </c>
      <c r="L535" s="15">
        <f t="shared" si="17"/>
        <v>119.4890300230947</v>
      </c>
    </row>
    <row r="536" spans="1:12" x14ac:dyDescent="0.25">
      <c r="A536" s="13">
        <v>15</v>
      </c>
      <c r="B536" s="93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28">
        <v>57.542349999999999</v>
      </c>
      <c r="G536" s="13">
        <v>34</v>
      </c>
      <c r="H536" s="88">
        <v>137</v>
      </c>
      <c r="I536" s="13">
        <v>1254</v>
      </c>
      <c r="J536" s="13">
        <v>1163</v>
      </c>
      <c r="K536" s="13">
        <v>190</v>
      </c>
      <c r="L536" s="15">
        <f t="shared" si="17"/>
        <v>59.630266552020636</v>
      </c>
    </row>
    <row r="537" spans="1:12" x14ac:dyDescent="0.25">
      <c r="A537" s="13">
        <v>16</v>
      </c>
      <c r="B537" s="93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28">
        <v>87.319320000000005</v>
      </c>
      <c r="G537" s="13">
        <v>66</v>
      </c>
      <c r="H537" s="88">
        <v>163</v>
      </c>
      <c r="I537" s="13">
        <v>1667</v>
      </c>
      <c r="J537" s="13">
        <v>1571</v>
      </c>
      <c r="K537" s="13">
        <v>390</v>
      </c>
      <c r="L537" s="15">
        <f t="shared" si="17"/>
        <v>90.611075747931253</v>
      </c>
    </row>
    <row r="538" spans="1:12" x14ac:dyDescent="0.25">
      <c r="A538" s="13">
        <v>17</v>
      </c>
      <c r="B538" s="93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28">
        <v>64.60378</v>
      </c>
      <c r="G538" s="13">
        <v>37</v>
      </c>
      <c r="H538" s="88">
        <v>143</v>
      </c>
      <c r="I538" s="13">
        <v>1712</v>
      </c>
      <c r="J538" s="13">
        <v>1568</v>
      </c>
      <c r="K538" s="13">
        <v>393</v>
      </c>
      <c r="L538" s="15">
        <f t="shared" si="17"/>
        <v>91.482780612244909</v>
      </c>
    </row>
    <row r="539" spans="1:12" x14ac:dyDescent="0.25">
      <c r="A539" s="13">
        <v>18</v>
      </c>
      <c r="B539" s="93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28">
        <v>69.503259999999997</v>
      </c>
      <c r="G539" s="13">
        <v>35</v>
      </c>
      <c r="H539" s="88">
        <v>162</v>
      </c>
      <c r="I539" s="13">
        <v>1540</v>
      </c>
      <c r="J539" s="13">
        <v>1427</v>
      </c>
      <c r="K539" s="13">
        <v>295</v>
      </c>
      <c r="L539" s="15">
        <f t="shared" si="17"/>
        <v>75.455501051156276</v>
      </c>
    </row>
    <row r="540" spans="1:12" x14ac:dyDescent="0.25">
      <c r="A540" s="13">
        <v>19</v>
      </c>
      <c r="B540" s="93" t="str">
        <f t="shared" si="16"/>
        <v>2014Praha-Východ</v>
      </c>
      <c r="C540" s="13">
        <v>2014</v>
      </c>
      <c r="D540" s="14" t="s">
        <v>133</v>
      </c>
      <c r="E540" s="14" t="s">
        <v>14</v>
      </c>
      <c r="F540" s="28">
        <v>106.25920000000001</v>
      </c>
      <c r="G540" s="13">
        <v>61</v>
      </c>
      <c r="H540" s="88">
        <v>219</v>
      </c>
      <c r="I540" s="13">
        <v>2615</v>
      </c>
      <c r="J540" s="13">
        <v>2495</v>
      </c>
      <c r="K540" s="13">
        <v>683</v>
      </c>
      <c r="L540" s="15">
        <f t="shared" si="17"/>
        <v>99.917835671342687</v>
      </c>
    </row>
    <row r="541" spans="1:12" x14ac:dyDescent="0.25">
      <c r="A541" s="13">
        <v>20</v>
      </c>
      <c r="B541" s="93" t="str">
        <f t="shared" si="16"/>
        <v>2014Praha-Západ</v>
      </c>
      <c r="C541" s="13">
        <v>2014</v>
      </c>
      <c r="D541" s="14" t="s">
        <v>134</v>
      </c>
      <c r="E541" s="14" t="s">
        <v>14</v>
      </c>
      <c r="F541" s="28">
        <v>84.8279</v>
      </c>
      <c r="G541" s="13">
        <v>40</v>
      </c>
      <c r="H541" s="88">
        <v>216</v>
      </c>
      <c r="I541" s="13">
        <v>2088</v>
      </c>
      <c r="J541" s="13">
        <v>1941</v>
      </c>
      <c r="K541" s="13">
        <v>490</v>
      </c>
      <c r="L541" s="15">
        <f t="shared" si="17"/>
        <v>92.143225141679537</v>
      </c>
    </row>
    <row r="542" spans="1:12" x14ac:dyDescent="0.25">
      <c r="A542" s="13">
        <v>21</v>
      </c>
      <c r="B542" s="93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28">
        <v>69.600830000000002</v>
      </c>
      <c r="G542" s="13">
        <v>43</v>
      </c>
      <c r="H542" s="88">
        <v>145</v>
      </c>
      <c r="I542" s="13">
        <v>1863</v>
      </c>
      <c r="J542" s="13">
        <v>1628</v>
      </c>
      <c r="K542" s="13">
        <v>435</v>
      </c>
      <c r="L542" s="15">
        <f t="shared" si="17"/>
        <v>97.527641277641266</v>
      </c>
    </row>
    <row r="543" spans="1:12" x14ac:dyDescent="0.25">
      <c r="A543" s="13">
        <v>22</v>
      </c>
      <c r="B543" s="93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28">
        <v>82.476789999999994</v>
      </c>
      <c r="G543" s="13">
        <v>57</v>
      </c>
      <c r="H543" s="88">
        <v>173</v>
      </c>
      <c r="I543" s="13">
        <v>857</v>
      </c>
      <c r="J543" s="13">
        <v>809</v>
      </c>
      <c r="K543" s="13">
        <v>191</v>
      </c>
      <c r="L543" s="15">
        <f t="shared" si="17"/>
        <v>86.174289245982692</v>
      </c>
    </row>
    <row r="544" spans="1:12" x14ac:dyDescent="0.25">
      <c r="A544" s="13">
        <v>23</v>
      </c>
      <c r="B544" s="93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28">
        <v>80.36336</v>
      </c>
      <c r="G544" s="13">
        <v>53</v>
      </c>
      <c r="H544" s="88">
        <v>178</v>
      </c>
      <c r="I544" s="13">
        <v>2749</v>
      </c>
      <c r="J544" s="13">
        <v>2578</v>
      </c>
      <c r="K544" s="13">
        <v>603</v>
      </c>
      <c r="L544" s="15">
        <f t="shared" si="17"/>
        <v>85.374321179208692</v>
      </c>
    </row>
    <row r="545" spans="1:12" x14ac:dyDescent="0.25">
      <c r="A545" s="13">
        <v>24</v>
      </c>
      <c r="B545" s="93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28">
        <v>74.906750000000002</v>
      </c>
      <c r="G545" s="13">
        <v>50</v>
      </c>
      <c r="H545" s="88">
        <v>162</v>
      </c>
      <c r="I545" s="13">
        <v>1171</v>
      </c>
      <c r="J545" s="13">
        <v>1124</v>
      </c>
      <c r="K545" s="13">
        <v>191</v>
      </c>
      <c r="L545" s="15">
        <f t="shared" si="17"/>
        <v>62.02402135231317</v>
      </c>
    </row>
    <row r="546" spans="1:12" x14ac:dyDescent="0.25">
      <c r="A546" s="13">
        <v>25</v>
      </c>
      <c r="B546" s="93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28">
        <v>60.471159999999998</v>
      </c>
      <c r="G546" s="13">
        <v>40</v>
      </c>
      <c r="H546" s="88">
        <v>126</v>
      </c>
      <c r="I546" s="13">
        <v>1123</v>
      </c>
      <c r="J546" s="13">
        <v>1049</v>
      </c>
      <c r="K546" s="13">
        <v>196</v>
      </c>
      <c r="L546" s="15">
        <f t="shared" si="17"/>
        <v>68.198284080076263</v>
      </c>
    </row>
    <row r="547" spans="1:12" x14ac:dyDescent="0.25">
      <c r="A547" s="13">
        <v>26</v>
      </c>
      <c r="B547" s="93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28">
        <v>61.867699999999999</v>
      </c>
      <c r="G547" s="13">
        <v>34</v>
      </c>
      <c r="H547" s="88">
        <v>148</v>
      </c>
      <c r="I547" s="13">
        <v>794</v>
      </c>
      <c r="J547" s="13">
        <v>690</v>
      </c>
      <c r="K547" s="13">
        <v>190</v>
      </c>
      <c r="L547" s="15">
        <f t="shared" si="17"/>
        <v>100.50724637681159</v>
      </c>
    </row>
    <row r="548" spans="1:12" x14ac:dyDescent="0.25">
      <c r="A548" s="13">
        <v>27</v>
      </c>
      <c r="B548" s="93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28">
        <v>66.528049999999993</v>
      </c>
      <c r="G548" s="13">
        <v>48</v>
      </c>
      <c r="H548" s="88">
        <v>130</v>
      </c>
      <c r="I548" s="13">
        <v>1091</v>
      </c>
      <c r="J548" s="13">
        <v>950</v>
      </c>
      <c r="K548" s="13">
        <v>251</v>
      </c>
      <c r="L548" s="15">
        <f t="shared" si="17"/>
        <v>96.436842105263153</v>
      </c>
    </row>
    <row r="549" spans="1:12" x14ac:dyDescent="0.25">
      <c r="A549" s="13">
        <v>28</v>
      </c>
      <c r="B549" s="93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28">
        <v>61.68882</v>
      </c>
      <c r="G549" s="13">
        <v>35</v>
      </c>
      <c r="H549" s="88">
        <v>131</v>
      </c>
      <c r="I549" s="13">
        <v>754</v>
      </c>
      <c r="J549" s="13">
        <v>732</v>
      </c>
      <c r="K549" s="13">
        <v>90</v>
      </c>
      <c r="L549" s="15">
        <f t="shared" si="17"/>
        <v>44.877049180327866</v>
      </c>
    </row>
    <row r="550" spans="1:12" x14ac:dyDescent="0.25">
      <c r="A550" s="13">
        <v>29</v>
      </c>
      <c r="B550" s="93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28">
        <v>68.808400000000006</v>
      </c>
      <c r="G550" s="13">
        <v>49</v>
      </c>
      <c r="H550" s="88">
        <v>125</v>
      </c>
      <c r="I550" s="13">
        <v>986</v>
      </c>
      <c r="J550" s="13">
        <v>884</v>
      </c>
      <c r="K550" s="13">
        <v>221</v>
      </c>
      <c r="L550" s="15">
        <f t="shared" si="17"/>
        <v>91.25</v>
      </c>
    </row>
    <row r="551" spans="1:12" x14ac:dyDescent="0.25">
      <c r="A551" s="13">
        <v>30</v>
      </c>
      <c r="B551" s="93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28">
        <v>66.037459999999996</v>
      </c>
      <c r="G551" s="13">
        <v>37</v>
      </c>
      <c r="H551" s="88">
        <v>159</v>
      </c>
      <c r="I551" s="13">
        <v>1335</v>
      </c>
      <c r="J551" s="13">
        <v>1216</v>
      </c>
      <c r="K551" s="13">
        <v>250</v>
      </c>
      <c r="L551" s="15">
        <f t="shared" si="17"/>
        <v>75.04111842105263</v>
      </c>
    </row>
    <row r="552" spans="1:12" x14ac:dyDescent="0.25">
      <c r="A552" s="13">
        <v>31</v>
      </c>
      <c r="B552" s="93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28">
        <v>69.961150000000004</v>
      </c>
      <c r="G552" s="13">
        <v>47</v>
      </c>
      <c r="H552" s="88">
        <v>184</v>
      </c>
      <c r="I552" s="13">
        <v>1070</v>
      </c>
      <c r="J552" s="13">
        <v>948</v>
      </c>
      <c r="K552" s="13">
        <v>225</v>
      </c>
      <c r="L552" s="15">
        <f t="shared" si="17"/>
        <v>86.629746835443029</v>
      </c>
    </row>
    <row r="553" spans="1:12" x14ac:dyDescent="0.25">
      <c r="A553" s="13">
        <v>32</v>
      </c>
      <c r="B553" s="93" t="str">
        <f t="shared" si="16"/>
        <v>2014Cheb</v>
      </c>
      <c r="C553" s="13">
        <v>2014</v>
      </c>
      <c r="D553" s="14" t="s">
        <v>35</v>
      </c>
      <c r="E553" s="14" t="s">
        <v>34</v>
      </c>
      <c r="F553" s="28">
        <v>146.62540000000001</v>
      </c>
      <c r="G553" s="13">
        <v>97</v>
      </c>
      <c r="H553" s="88">
        <v>324</v>
      </c>
      <c r="I553" s="13">
        <v>1698</v>
      </c>
      <c r="J553" s="13">
        <v>1517</v>
      </c>
      <c r="K553" s="13">
        <v>563</v>
      </c>
      <c r="L553" s="15">
        <f t="shared" si="17"/>
        <v>135.4614370468029</v>
      </c>
    </row>
    <row r="554" spans="1:12" x14ac:dyDescent="0.25">
      <c r="A554" s="13">
        <v>33</v>
      </c>
      <c r="B554" s="93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28">
        <v>98.437809999999999</v>
      </c>
      <c r="G554" s="13">
        <v>54</v>
      </c>
      <c r="H554" s="88">
        <v>230</v>
      </c>
      <c r="I554" s="13">
        <v>2334</v>
      </c>
      <c r="J554" s="13">
        <v>1836</v>
      </c>
      <c r="K554" s="13">
        <v>858</v>
      </c>
      <c r="L554" s="15">
        <f t="shared" si="17"/>
        <v>170.57189542483661</v>
      </c>
    </row>
    <row r="555" spans="1:12" x14ac:dyDescent="0.25">
      <c r="A555" s="13">
        <v>34</v>
      </c>
      <c r="B555" s="93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28">
        <v>108.51260000000001</v>
      </c>
      <c r="G555" s="13">
        <v>71</v>
      </c>
      <c r="H555" s="88">
        <v>231</v>
      </c>
      <c r="I555" s="13">
        <v>1745</v>
      </c>
      <c r="J555" s="13">
        <v>1261</v>
      </c>
      <c r="K555" s="13">
        <v>661</v>
      </c>
      <c r="L555" s="15">
        <f t="shared" si="17"/>
        <v>191.32831086439336</v>
      </c>
    </row>
    <row r="556" spans="1:12" x14ac:dyDescent="0.25">
      <c r="A556" s="13">
        <v>35</v>
      </c>
      <c r="B556" s="93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28">
        <v>67.385810000000006</v>
      </c>
      <c r="G556" s="13">
        <v>41.5</v>
      </c>
      <c r="H556" s="88">
        <v>148</v>
      </c>
      <c r="I556" s="13">
        <v>1601</v>
      </c>
      <c r="J556" s="13">
        <v>1115</v>
      </c>
      <c r="K556" s="13">
        <v>578</v>
      </c>
      <c r="L556" s="15">
        <f t="shared" si="17"/>
        <v>189.21076233183857</v>
      </c>
    </row>
    <row r="557" spans="1:12" x14ac:dyDescent="0.25">
      <c r="A557" s="13">
        <v>36</v>
      </c>
      <c r="B557" s="93" t="str">
        <f t="shared" si="16"/>
        <v>2014Plzeň-Město</v>
      </c>
      <c r="C557" s="13">
        <v>2014</v>
      </c>
      <c r="D557" s="14" t="s">
        <v>135</v>
      </c>
      <c r="E557" s="14" t="s">
        <v>34</v>
      </c>
      <c r="F557" s="28">
        <v>105.5553</v>
      </c>
      <c r="G557" s="13">
        <v>59</v>
      </c>
      <c r="H557" s="88">
        <v>228</v>
      </c>
      <c r="I557" s="13">
        <v>2802</v>
      </c>
      <c r="J557" s="13">
        <v>2425</v>
      </c>
      <c r="K557" s="13">
        <v>807</v>
      </c>
      <c r="L557" s="15">
        <f t="shared" si="17"/>
        <v>121.46597938144329</v>
      </c>
    </row>
    <row r="558" spans="1:12" x14ac:dyDescent="0.25">
      <c r="A558" s="13">
        <v>37</v>
      </c>
      <c r="B558" s="93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28">
        <v>131.58179999999999</v>
      </c>
      <c r="G558" s="13">
        <v>81</v>
      </c>
      <c r="H558" s="88">
        <v>279</v>
      </c>
      <c r="I558" s="13">
        <v>1154</v>
      </c>
      <c r="J558" s="13">
        <v>730</v>
      </c>
      <c r="K558" s="13">
        <v>587</v>
      </c>
      <c r="L558" s="15">
        <f t="shared" si="17"/>
        <v>293.5</v>
      </c>
    </row>
    <row r="559" spans="1:12" x14ac:dyDescent="0.25">
      <c r="A559" s="13">
        <v>38</v>
      </c>
      <c r="B559" s="93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28">
        <v>82.351070000000007</v>
      </c>
      <c r="G559" s="13">
        <v>49</v>
      </c>
      <c r="H559" s="88">
        <v>203</v>
      </c>
      <c r="I559" s="13">
        <v>633</v>
      </c>
      <c r="J559" s="13">
        <v>551</v>
      </c>
      <c r="K559" s="13">
        <v>152</v>
      </c>
      <c r="L559" s="15">
        <f t="shared" si="17"/>
        <v>100.68965517241379</v>
      </c>
    </row>
    <row r="560" spans="1:12" x14ac:dyDescent="0.25">
      <c r="A560" s="13">
        <v>39</v>
      </c>
      <c r="B560" s="93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28">
        <v>105.4893</v>
      </c>
      <c r="G560" s="13">
        <v>77</v>
      </c>
      <c r="H560" s="88">
        <v>211</v>
      </c>
      <c r="I560" s="13">
        <v>1705</v>
      </c>
      <c r="J560" s="13">
        <v>1522</v>
      </c>
      <c r="K560" s="13">
        <v>484</v>
      </c>
      <c r="L560" s="15">
        <f t="shared" si="17"/>
        <v>116.07095926412616</v>
      </c>
    </row>
    <row r="561" spans="1:12" x14ac:dyDescent="0.25">
      <c r="A561" s="13">
        <v>40</v>
      </c>
      <c r="B561" s="93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28">
        <v>115.4179</v>
      </c>
      <c r="G561" s="13">
        <v>61</v>
      </c>
      <c r="H561" s="88">
        <v>246</v>
      </c>
      <c r="I561" s="13">
        <v>816</v>
      </c>
      <c r="J561" s="13">
        <v>633</v>
      </c>
      <c r="K561" s="13">
        <v>319</v>
      </c>
      <c r="L561" s="15">
        <f t="shared" si="17"/>
        <v>183.94154818325435</v>
      </c>
    </row>
    <row r="562" spans="1:12" x14ac:dyDescent="0.25">
      <c r="A562" s="13">
        <v>41</v>
      </c>
      <c r="B562" s="93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28">
        <v>107.0591</v>
      </c>
      <c r="G562" s="13">
        <v>93</v>
      </c>
      <c r="H562" s="88">
        <v>197</v>
      </c>
      <c r="I562" s="13">
        <v>2042</v>
      </c>
      <c r="J562" s="13">
        <v>1623</v>
      </c>
      <c r="K562" s="13">
        <v>759</v>
      </c>
      <c r="L562" s="15">
        <f t="shared" si="17"/>
        <v>170.69316081330868</v>
      </c>
    </row>
    <row r="563" spans="1:12" x14ac:dyDescent="0.25">
      <c r="A563" s="13">
        <v>42</v>
      </c>
      <c r="B563" s="93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28">
        <v>135.19319999999999</v>
      </c>
      <c r="G563" s="13">
        <v>78</v>
      </c>
      <c r="H563" s="88">
        <v>327</v>
      </c>
      <c r="I563" s="13">
        <v>2653</v>
      </c>
      <c r="J563" s="13">
        <v>1827</v>
      </c>
      <c r="K563" s="13">
        <v>1442</v>
      </c>
      <c r="L563" s="15">
        <f t="shared" si="17"/>
        <v>288.08429118773944</v>
      </c>
    </row>
    <row r="564" spans="1:12" x14ac:dyDescent="0.25">
      <c r="A564" s="13">
        <v>43</v>
      </c>
      <c r="B564" s="93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28">
        <v>269.10969999999998</v>
      </c>
      <c r="G564" s="13">
        <v>219</v>
      </c>
      <c r="H564" s="88">
        <v>530</v>
      </c>
      <c r="I564" s="13">
        <v>1988</v>
      </c>
      <c r="J564" s="13">
        <v>1252</v>
      </c>
      <c r="K564" s="13">
        <v>1666</v>
      </c>
      <c r="L564" s="15">
        <f t="shared" si="17"/>
        <v>485.69488817891369</v>
      </c>
    </row>
    <row r="565" spans="1:12" x14ac:dyDescent="0.25">
      <c r="A565" s="13">
        <v>44</v>
      </c>
      <c r="B565" s="93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28">
        <v>100.9104</v>
      </c>
      <c r="G565" s="13">
        <v>56</v>
      </c>
      <c r="H565" s="88">
        <v>204</v>
      </c>
      <c r="I565" s="13">
        <v>1160</v>
      </c>
      <c r="J565" s="13">
        <v>1036</v>
      </c>
      <c r="K565" s="13">
        <v>379</v>
      </c>
      <c r="L565" s="15">
        <f t="shared" si="17"/>
        <v>133.52799227799227</v>
      </c>
    </row>
    <row r="566" spans="1:12" x14ac:dyDescent="0.25">
      <c r="A566" s="13">
        <v>45</v>
      </c>
      <c r="B566" s="93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28">
        <v>162.22069999999999</v>
      </c>
      <c r="G566" s="13">
        <v>118</v>
      </c>
      <c r="H566" s="88">
        <v>336</v>
      </c>
      <c r="I566" s="13">
        <v>2382</v>
      </c>
      <c r="J566" s="13">
        <v>2137</v>
      </c>
      <c r="K566" s="13">
        <v>951</v>
      </c>
      <c r="L566" s="15">
        <f t="shared" si="17"/>
        <v>162.43097800655124</v>
      </c>
    </row>
    <row r="567" spans="1:12" x14ac:dyDescent="0.25">
      <c r="A567" s="13">
        <v>46</v>
      </c>
      <c r="B567" s="93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28">
        <v>149.5753</v>
      </c>
      <c r="G567" s="13">
        <v>127</v>
      </c>
      <c r="H567" s="88">
        <v>268</v>
      </c>
      <c r="I567" s="13">
        <v>2209</v>
      </c>
      <c r="J567" s="13">
        <v>2006</v>
      </c>
      <c r="K567" s="13">
        <v>896</v>
      </c>
      <c r="L567" s="15">
        <f t="shared" si="17"/>
        <v>163.0309072781655</v>
      </c>
    </row>
    <row r="568" spans="1:12" x14ac:dyDescent="0.25">
      <c r="A568" s="13">
        <v>47</v>
      </c>
      <c r="B568" s="93" t="str">
        <f t="shared" si="16"/>
        <v>2014Louny</v>
      </c>
      <c r="C568" s="13">
        <v>2014</v>
      </c>
      <c r="D568" s="14" t="s">
        <v>50</v>
      </c>
      <c r="E568" s="14" t="s">
        <v>44</v>
      </c>
      <c r="F568" s="28">
        <v>255.81389999999999</v>
      </c>
      <c r="G568" s="13">
        <v>231.5</v>
      </c>
      <c r="H568" s="88">
        <v>425</v>
      </c>
      <c r="I568" s="13">
        <v>1246</v>
      </c>
      <c r="J568" s="13">
        <v>996</v>
      </c>
      <c r="K568" s="13">
        <v>927</v>
      </c>
      <c r="L568" s="15">
        <f t="shared" si="17"/>
        <v>339.71385542168673</v>
      </c>
    </row>
    <row r="569" spans="1:12" x14ac:dyDescent="0.25">
      <c r="A569" s="13">
        <v>48</v>
      </c>
      <c r="B569" s="93" t="str">
        <f t="shared" si="16"/>
        <v>2014Most</v>
      </c>
      <c r="C569" s="13">
        <v>2014</v>
      </c>
      <c r="D569" s="14" t="s">
        <v>51</v>
      </c>
      <c r="E569" s="14" t="s">
        <v>44</v>
      </c>
      <c r="F569" s="28">
        <v>166.80879999999999</v>
      </c>
      <c r="G569" s="13">
        <v>118</v>
      </c>
      <c r="H569" s="88">
        <v>338</v>
      </c>
      <c r="I569" s="13">
        <v>2153</v>
      </c>
      <c r="J569" s="13">
        <v>1592</v>
      </c>
      <c r="K569" s="13">
        <v>1192</v>
      </c>
      <c r="L569" s="15">
        <f t="shared" si="17"/>
        <v>273.29145728643215</v>
      </c>
    </row>
    <row r="570" spans="1:12" x14ac:dyDescent="0.25">
      <c r="A570" s="13">
        <v>49</v>
      </c>
      <c r="B570" s="93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28">
        <v>143.28649999999999</v>
      </c>
      <c r="G570" s="13">
        <v>107</v>
      </c>
      <c r="H570" s="88">
        <v>268</v>
      </c>
      <c r="I570" s="13">
        <v>2082</v>
      </c>
      <c r="J570" s="13">
        <v>2027</v>
      </c>
      <c r="K570" s="13">
        <v>773</v>
      </c>
      <c r="L570" s="15">
        <f t="shared" si="17"/>
        <v>139.19338924518993</v>
      </c>
    </row>
    <row r="571" spans="1:12" x14ac:dyDescent="0.25">
      <c r="A571" s="13">
        <v>50</v>
      </c>
      <c r="B571" s="93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28">
        <v>187.0335</v>
      </c>
      <c r="G571" s="13">
        <v>141</v>
      </c>
      <c r="H571" s="88">
        <v>389</v>
      </c>
      <c r="I571" s="13">
        <v>2654</v>
      </c>
      <c r="J571" s="13">
        <v>2237</v>
      </c>
      <c r="K571" s="13">
        <v>1509</v>
      </c>
      <c r="L571" s="15">
        <f t="shared" si="17"/>
        <v>246.21591417076442</v>
      </c>
    </row>
    <row r="572" spans="1:12" x14ac:dyDescent="0.25">
      <c r="A572" s="13">
        <v>51</v>
      </c>
      <c r="B572" s="93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28">
        <v>99.988669999999999</v>
      </c>
      <c r="G572" s="13">
        <v>65</v>
      </c>
      <c r="H572" s="88">
        <v>224</v>
      </c>
      <c r="I572" s="13">
        <v>1168</v>
      </c>
      <c r="J572" s="13">
        <v>898</v>
      </c>
      <c r="K572" s="13">
        <v>431</v>
      </c>
      <c r="L572" s="15">
        <f t="shared" si="17"/>
        <v>175.18374164810692</v>
      </c>
    </row>
    <row r="573" spans="1:12" x14ac:dyDescent="0.25">
      <c r="A573" s="13">
        <v>52</v>
      </c>
      <c r="B573" s="93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28">
        <v>109.7264</v>
      </c>
      <c r="G573" s="13">
        <v>71</v>
      </c>
      <c r="H573" s="88">
        <v>225</v>
      </c>
      <c r="I573" s="13">
        <v>1999</v>
      </c>
      <c r="J573" s="13">
        <v>1613</v>
      </c>
      <c r="K573" s="13">
        <v>780</v>
      </c>
      <c r="L573" s="15">
        <f t="shared" si="17"/>
        <v>176.50340979541227</v>
      </c>
    </row>
    <row r="574" spans="1:12" x14ac:dyDescent="0.25">
      <c r="A574" s="13">
        <v>53</v>
      </c>
      <c r="B574" s="93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28">
        <v>118.1123</v>
      </c>
      <c r="G574" s="13">
        <v>70</v>
      </c>
      <c r="H574" s="88">
        <v>262</v>
      </c>
      <c r="I574" s="13">
        <v>1446</v>
      </c>
      <c r="J574" s="13">
        <v>1242</v>
      </c>
      <c r="K574" s="13">
        <v>470</v>
      </c>
      <c r="L574" s="15">
        <f t="shared" si="17"/>
        <v>138.12399355877616</v>
      </c>
    </row>
    <row r="575" spans="1:12" x14ac:dyDescent="0.25">
      <c r="A575" s="13">
        <v>54</v>
      </c>
      <c r="B575" s="93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28">
        <v>165.6018</v>
      </c>
      <c r="G575" s="13">
        <v>128</v>
      </c>
      <c r="H575" s="88">
        <v>305</v>
      </c>
      <c r="I575" s="13">
        <v>841</v>
      </c>
      <c r="J575" s="13">
        <v>771</v>
      </c>
      <c r="K575" s="13">
        <v>345</v>
      </c>
      <c r="L575" s="15">
        <f t="shared" si="17"/>
        <v>163.32684824902725</v>
      </c>
    </row>
    <row r="576" spans="1:12" x14ac:dyDescent="0.25">
      <c r="A576" s="13">
        <v>55</v>
      </c>
      <c r="B576" s="93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28">
        <v>94.064719999999994</v>
      </c>
      <c r="G576" s="13">
        <v>62</v>
      </c>
      <c r="H576" s="88">
        <v>204</v>
      </c>
      <c r="I576" s="13">
        <v>1559</v>
      </c>
      <c r="J576" s="13">
        <v>1295</v>
      </c>
      <c r="K576" s="13">
        <v>516</v>
      </c>
      <c r="L576" s="15">
        <f t="shared" si="17"/>
        <v>145.43629343629345</v>
      </c>
    </row>
    <row r="577" spans="1:12" x14ac:dyDescent="0.25">
      <c r="A577" s="13">
        <v>56</v>
      </c>
      <c r="B577" s="93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28">
        <v>92.179490000000001</v>
      </c>
      <c r="G577" s="13">
        <v>60.5</v>
      </c>
      <c r="H577" s="88">
        <v>212</v>
      </c>
      <c r="I577" s="13">
        <v>2051</v>
      </c>
      <c r="J577" s="13">
        <v>1870</v>
      </c>
      <c r="K577" s="13">
        <v>548</v>
      </c>
      <c r="L577" s="15">
        <f t="shared" si="17"/>
        <v>106.96256684491978</v>
      </c>
    </row>
    <row r="578" spans="1:12" x14ac:dyDescent="0.25">
      <c r="A578" s="13">
        <v>57</v>
      </c>
      <c r="B578" s="93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28">
        <v>79.897599999999997</v>
      </c>
      <c r="G578" s="13">
        <v>57</v>
      </c>
      <c r="H578" s="88">
        <v>174</v>
      </c>
      <c r="I578" s="13">
        <v>888</v>
      </c>
      <c r="J578" s="13">
        <v>808</v>
      </c>
      <c r="K578" s="13">
        <v>223</v>
      </c>
      <c r="L578" s="15">
        <f t="shared" si="17"/>
        <v>100.73638613861387</v>
      </c>
    </row>
    <row r="579" spans="1:12" x14ac:dyDescent="0.25">
      <c r="A579" s="13">
        <v>58</v>
      </c>
      <c r="B579" s="93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28">
        <v>106.0514</v>
      </c>
      <c r="G579" s="13">
        <v>81</v>
      </c>
      <c r="H579" s="88">
        <v>204</v>
      </c>
      <c r="I579" s="13">
        <v>750</v>
      </c>
      <c r="J579" s="13">
        <v>611</v>
      </c>
      <c r="K579" s="13">
        <v>267</v>
      </c>
      <c r="L579" s="15">
        <f t="shared" si="17"/>
        <v>159.50081833060557</v>
      </c>
    </row>
    <row r="580" spans="1:12" x14ac:dyDescent="0.25">
      <c r="A580" s="13">
        <v>59</v>
      </c>
      <c r="B580" s="93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28">
        <v>105.7957</v>
      </c>
      <c r="G580" s="13">
        <v>74</v>
      </c>
      <c r="H580" s="88">
        <v>238</v>
      </c>
      <c r="I580" s="13">
        <v>1339</v>
      </c>
      <c r="J580" s="13">
        <v>1088</v>
      </c>
      <c r="K580" s="13">
        <v>505</v>
      </c>
      <c r="L580" s="15">
        <f t="shared" si="17"/>
        <v>169.41636029411765</v>
      </c>
    </row>
    <row r="581" spans="1:12" x14ac:dyDescent="0.25">
      <c r="A581" s="13">
        <v>60</v>
      </c>
      <c r="B581" s="93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28">
        <v>96.632210000000001</v>
      </c>
      <c r="G581" s="13">
        <v>67</v>
      </c>
      <c r="H581" s="88">
        <v>198</v>
      </c>
      <c r="I581" s="13">
        <v>1668</v>
      </c>
      <c r="J581" s="13">
        <v>1549</v>
      </c>
      <c r="K581" s="13">
        <v>521</v>
      </c>
      <c r="L581" s="15">
        <f t="shared" si="17"/>
        <v>122.76630083925113</v>
      </c>
    </row>
    <row r="582" spans="1:12" x14ac:dyDescent="0.25">
      <c r="A582" s="13">
        <v>61</v>
      </c>
      <c r="B582" s="93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28">
        <v>64.255330000000001</v>
      </c>
      <c r="G582" s="13">
        <v>31</v>
      </c>
      <c r="H582" s="88">
        <v>147</v>
      </c>
      <c r="I582" s="13">
        <v>1752</v>
      </c>
      <c r="J582" s="13">
        <v>1590</v>
      </c>
      <c r="K582" s="13">
        <v>410</v>
      </c>
      <c r="L582" s="15">
        <f t="shared" si="17"/>
        <v>94.119496855345915</v>
      </c>
    </row>
    <row r="583" spans="1:12" x14ac:dyDescent="0.25">
      <c r="A583" s="13">
        <v>62</v>
      </c>
      <c r="B583" s="93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28">
        <v>104.90689999999999</v>
      </c>
      <c r="G583" s="13">
        <v>71</v>
      </c>
      <c r="H583" s="88">
        <v>226</v>
      </c>
      <c r="I583" s="13">
        <v>1293</v>
      </c>
      <c r="J583" s="13">
        <v>1078</v>
      </c>
      <c r="K583" s="13">
        <v>430</v>
      </c>
      <c r="L583" s="15">
        <f t="shared" ref="L583:L646" si="19">K583/J583*365</f>
        <v>145.59369202226347</v>
      </c>
    </row>
    <row r="584" spans="1:12" x14ac:dyDescent="0.25">
      <c r="A584" s="13">
        <v>63</v>
      </c>
      <c r="B584" s="93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28">
        <v>161.01750000000001</v>
      </c>
      <c r="G584" s="13">
        <v>105</v>
      </c>
      <c r="H584" s="88">
        <v>337</v>
      </c>
      <c r="I584" s="13">
        <v>3932</v>
      </c>
      <c r="J584" s="13">
        <v>3152</v>
      </c>
      <c r="K584" s="13">
        <v>1982</v>
      </c>
      <c r="L584" s="15">
        <f t="shared" si="19"/>
        <v>229.51459390862942</v>
      </c>
    </row>
    <row r="585" spans="1:12" x14ac:dyDescent="0.25">
      <c r="A585" s="13">
        <v>64</v>
      </c>
      <c r="B585" s="93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28">
        <v>122.06870000000001</v>
      </c>
      <c r="G585" s="13">
        <v>95.5</v>
      </c>
      <c r="H585" s="88">
        <v>215</v>
      </c>
      <c r="I585" s="13">
        <v>2252</v>
      </c>
      <c r="J585" s="13">
        <v>1393</v>
      </c>
      <c r="K585" s="13">
        <v>1254</v>
      </c>
      <c r="L585" s="15">
        <f t="shared" si="19"/>
        <v>328.57860732232592</v>
      </c>
    </row>
    <row r="586" spans="1:12" x14ac:dyDescent="0.25">
      <c r="A586" s="13">
        <v>65</v>
      </c>
      <c r="B586" s="93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28">
        <v>152.166</v>
      </c>
      <c r="G586" s="13">
        <v>76</v>
      </c>
      <c r="H586" s="88">
        <v>392</v>
      </c>
      <c r="I586" s="13">
        <v>1372</v>
      </c>
      <c r="J586" s="13">
        <v>1183</v>
      </c>
      <c r="K586" s="13">
        <v>598</v>
      </c>
      <c r="L586" s="15">
        <f t="shared" si="19"/>
        <v>184.50549450549451</v>
      </c>
    </row>
    <row r="587" spans="1:12" x14ac:dyDescent="0.25">
      <c r="A587" s="13">
        <v>66</v>
      </c>
      <c r="B587" s="93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28">
        <v>199.3595</v>
      </c>
      <c r="G587" s="13">
        <v>148</v>
      </c>
      <c r="H587" s="88">
        <v>399</v>
      </c>
      <c r="I587" s="13">
        <v>1910</v>
      </c>
      <c r="J587" s="13">
        <v>1231</v>
      </c>
      <c r="K587" s="13">
        <v>1171</v>
      </c>
      <c r="L587" s="15">
        <f t="shared" si="19"/>
        <v>347.20958570268073</v>
      </c>
    </row>
    <row r="588" spans="1:12" x14ac:dyDescent="0.25">
      <c r="A588" s="13">
        <v>67</v>
      </c>
      <c r="B588" s="93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28">
        <v>119.5052</v>
      </c>
      <c r="G588" s="13">
        <v>85</v>
      </c>
      <c r="H588" s="88">
        <v>227</v>
      </c>
      <c r="I588" s="13">
        <v>1311</v>
      </c>
      <c r="J588" s="13">
        <v>1021</v>
      </c>
      <c r="K588" s="13">
        <v>509</v>
      </c>
      <c r="L588" s="15">
        <f t="shared" si="19"/>
        <v>181.9637610186092</v>
      </c>
    </row>
    <row r="589" spans="1:12" x14ac:dyDescent="0.25">
      <c r="A589" s="13">
        <v>68</v>
      </c>
      <c r="B589" s="93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28">
        <v>126.34139999999999</v>
      </c>
      <c r="G589" s="13">
        <v>85</v>
      </c>
      <c r="H589" s="88">
        <v>292</v>
      </c>
      <c r="I589" s="13">
        <v>1747</v>
      </c>
      <c r="J589" s="13">
        <v>1505</v>
      </c>
      <c r="K589" s="13">
        <v>637</v>
      </c>
      <c r="L589" s="15">
        <f t="shared" si="19"/>
        <v>154.48837209302326</v>
      </c>
    </row>
    <row r="590" spans="1:12" x14ac:dyDescent="0.25">
      <c r="A590" s="13">
        <v>69</v>
      </c>
      <c r="B590" s="93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28">
        <v>98.586960000000005</v>
      </c>
      <c r="G590" s="13">
        <v>78</v>
      </c>
      <c r="H590" s="88">
        <v>190</v>
      </c>
      <c r="I590" s="13">
        <v>1615</v>
      </c>
      <c r="J590" s="13">
        <v>1339</v>
      </c>
      <c r="K590" s="13">
        <v>558</v>
      </c>
      <c r="L590" s="15">
        <f t="shared" si="19"/>
        <v>152.10604929051533</v>
      </c>
    </row>
    <row r="591" spans="1:12" x14ac:dyDescent="0.25">
      <c r="A591" s="13">
        <v>70</v>
      </c>
      <c r="B591" s="93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28">
        <v>102.85080000000001</v>
      </c>
      <c r="G591" s="13">
        <v>78</v>
      </c>
      <c r="H591" s="88">
        <v>200</v>
      </c>
      <c r="I591" s="13">
        <v>1047</v>
      </c>
      <c r="J591" s="13">
        <v>971</v>
      </c>
      <c r="K591" s="13">
        <v>298</v>
      </c>
      <c r="L591" s="15">
        <f t="shared" si="19"/>
        <v>112.01853759011328</v>
      </c>
    </row>
    <row r="592" spans="1:12" x14ac:dyDescent="0.25">
      <c r="A592" s="13">
        <v>71</v>
      </c>
      <c r="B592" s="93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28">
        <v>112.76090000000001</v>
      </c>
      <c r="G592" s="13">
        <v>69</v>
      </c>
      <c r="H592" s="88">
        <v>250</v>
      </c>
      <c r="I592" s="13">
        <v>1298</v>
      </c>
      <c r="J592" s="13">
        <v>1263</v>
      </c>
      <c r="K592" s="13">
        <v>387</v>
      </c>
      <c r="L592" s="15">
        <f t="shared" si="19"/>
        <v>111.84085510688837</v>
      </c>
    </row>
    <row r="593" spans="1:12" x14ac:dyDescent="0.25">
      <c r="A593" s="13">
        <v>72</v>
      </c>
      <c r="B593" s="93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28">
        <v>346.67570000000001</v>
      </c>
      <c r="G593" s="13">
        <v>190</v>
      </c>
      <c r="H593" s="88">
        <v>775</v>
      </c>
      <c r="I593" s="13">
        <v>1083</v>
      </c>
      <c r="J593" s="13">
        <v>976</v>
      </c>
      <c r="K593" s="13">
        <v>741</v>
      </c>
      <c r="L593" s="15">
        <f t="shared" si="19"/>
        <v>277.11577868852459</v>
      </c>
    </row>
    <row r="594" spans="1:12" x14ac:dyDescent="0.25">
      <c r="A594" s="13">
        <v>73</v>
      </c>
      <c r="B594" s="93" t="str">
        <f t="shared" si="18"/>
        <v>2014Zlín</v>
      </c>
      <c r="C594" s="13">
        <v>2014</v>
      </c>
      <c r="D594" s="14" t="s">
        <v>78</v>
      </c>
      <c r="E594" s="14" t="s">
        <v>67</v>
      </c>
      <c r="F594" s="28">
        <v>67.073269999999994</v>
      </c>
      <c r="G594" s="13">
        <v>36</v>
      </c>
      <c r="H594" s="88">
        <v>145</v>
      </c>
      <c r="I594" s="13">
        <v>1916</v>
      </c>
      <c r="J594" s="13">
        <v>1726</v>
      </c>
      <c r="K594" s="13">
        <v>456</v>
      </c>
      <c r="L594" s="15">
        <f t="shared" si="19"/>
        <v>96.431054461181915</v>
      </c>
    </row>
    <row r="595" spans="1:12" x14ac:dyDescent="0.25">
      <c r="A595" s="13">
        <v>74</v>
      </c>
      <c r="B595" s="93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28">
        <v>195.26050000000001</v>
      </c>
      <c r="G595" s="13">
        <v>148</v>
      </c>
      <c r="H595" s="88">
        <v>405</v>
      </c>
      <c r="I595" s="13">
        <v>1920</v>
      </c>
      <c r="J595" s="13">
        <v>1527</v>
      </c>
      <c r="K595" s="13">
        <v>1117</v>
      </c>
      <c r="L595" s="15">
        <f t="shared" si="19"/>
        <v>266.99738048461035</v>
      </c>
    </row>
    <row r="596" spans="1:12" x14ac:dyDescent="0.25">
      <c r="A596" s="13">
        <v>75</v>
      </c>
      <c r="B596" s="93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28">
        <v>170.39660000000001</v>
      </c>
      <c r="G596" s="13">
        <v>131</v>
      </c>
      <c r="H596" s="88">
        <v>331</v>
      </c>
      <c r="I596" s="13">
        <v>1413</v>
      </c>
      <c r="J596" s="13">
        <v>897</v>
      </c>
      <c r="K596" s="13">
        <v>901</v>
      </c>
      <c r="L596" s="15">
        <f t="shared" si="19"/>
        <v>366.62764771460428</v>
      </c>
    </row>
    <row r="597" spans="1:12" x14ac:dyDescent="0.25">
      <c r="A597" s="13">
        <v>76</v>
      </c>
      <c r="B597" s="93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28">
        <v>178.6163</v>
      </c>
      <c r="G597" s="13">
        <v>153</v>
      </c>
      <c r="H597" s="88">
        <v>321</v>
      </c>
      <c r="I597" s="13">
        <v>1710</v>
      </c>
      <c r="J597" s="13">
        <v>1337</v>
      </c>
      <c r="K597" s="13">
        <v>983</v>
      </c>
      <c r="L597" s="15">
        <f t="shared" si="19"/>
        <v>268.35826477187737</v>
      </c>
    </row>
    <row r="598" spans="1:12" x14ac:dyDescent="0.25">
      <c r="A598" s="13">
        <v>77</v>
      </c>
      <c r="B598" s="93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28">
        <v>136.94880000000001</v>
      </c>
      <c r="G598" s="13">
        <v>106</v>
      </c>
      <c r="H598" s="88">
        <v>269</v>
      </c>
      <c r="I598" s="13">
        <v>3295</v>
      </c>
      <c r="J598" s="13">
        <v>2379</v>
      </c>
      <c r="K598" s="13">
        <v>1693</v>
      </c>
      <c r="L598" s="15">
        <f t="shared" si="19"/>
        <v>259.74989491382934</v>
      </c>
    </row>
    <row r="599" spans="1:12" x14ac:dyDescent="0.25">
      <c r="A599" s="13">
        <v>78</v>
      </c>
      <c r="B599" s="93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28">
        <v>148.0609</v>
      </c>
      <c r="G599" s="13">
        <v>100</v>
      </c>
      <c r="H599" s="88">
        <v>337</v>
      </c>
      <c r="I599" s="13">
        <v>628</v>
      </c>
      <c r="J599" s="13">
        <v>563</v>
      </c>
      <c r="K599" s="13">
        <v>257</v>
      </c>
      <c r="L599" s="15">
        <f t="shared" si="19"/>
        <v>166.61634103019537</v>
      </c>
    </row>
    <row r="600" spans="1:12" x14ac:dyDescent="0.25">
      <c r="A600" s="13">
        <v>79</v>
      </c>
      <c r="B600" s="93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28">
        <v>106.28060000000001</v>
      </c>
      <c r="G600" s="13">
        <v>87</v>
      </c>
      <c r="H600" s="88">
        <v>198</v>
      </c>
      <c r="I600" s="13">
        <v>5211</v>
      </c>
      <c r="J600" s="13">
        <v>4415</v>
      </c>
      <c r="K600" s="13">
        <v>1794</v>
      </c>
      <c r="L600" s="15">
        <f t="shared" si="19"/>
        <v>148.31483578708946</v>
      </c>
    </row>
    <row r="601" spans="1:12" x14ac:dyDescent="0.25">
      <c r="A601" s="13">
        <v>80</v>
      </c>
      <c r="B601" s="93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28">
        <v>92.168760000000006</v>
      </c>
      <c r="G601" s="13">
        <v>63</v>
      </c>
      <c r="H601" s="88">
        <v>203</v>
      </c>
      <c r="I601" s="13">
        <v>2360</v>
      </c>
      <c r="J601" s="13">
        <v>1661</v>
      </c>
      <c r="K601" s="13">
        <v>1059</v>
      </c>
      <c r="L601" s="15">
        <f t="shared" si="19"/>
        <v>232.71222155328115</v>
      </c>
    </row>
    <row r="602" spans="1:12" x14ac:dyDescent="0.25">
      <c r="A602" s="13">
        <v>81</v>
      </c>
      <c r="B602" s="93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28">
        <v>117.36960000000001</v>
      </c>
      <c r="G602" s="13">
        <v>90</v>
      </c>
      <c r="H602" s="88">
        <v>227</v>
      </c>
      <c r="I602" s="13">
        <v>2740</v>
      </c>
      <c r="J602" s="13">
        <v>2423</v>
      </c>
      <c r="K602" s="13">
        <v>871</v>
      </c>
      <c r="L602" s="15">
        <f t="shared" si="19"/>
        <v>131.20718118035492</v>
      </c>
    </row>
    <row r="603" spans="1:12" x14ac:dyDescent="0.25">
      <c r="A603" s="13">
        <v>82</v>
      </c>
      <c r="B603" s="93" t="str">
        <f t="shared" si="18"/>
        <v>2014Opava</v>
      </c>
      <c r="C603" s="13">
        <v>2014</v>
      </c>
      <c r="D603" s="14" t="s">
        <v>88</v>
      </c>
      <c r="E603" s="14" t="s">
        <v>82</v>
      </c>
      <c r="F603" s="28">
        <v>116.4452</v>
      </c>
      <c r="G603" s="13">
        <v>90</v>
      </c>
      <c r="H603" s="88">
        <v>229</v>
      </c>
      <c r="I603" s="13">
        <v>2486</v>
      </c>
      <c r="J603" s="13">
        <v>2081</v>
      </c>
      <c r="K603" s="13">
        <v>893</v>
      </c>
      <c r="L603" s="15">
        <f t="shared" si="19"/>
        <v>156.62902450744835</v>
      </c>
    </row>
    <row r="604" spans="1:12" x14ac:dyDescent="0.25">
      <c r="A604" s="13">
        <v>83</v>
      </c>
      <c r="B604" s="93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28">
        <v>104.3573</v>
      </c>
      <c r="G604" s="13">
        <v>78</v>
      </c>
      <c r="H604" s="88">
        <v>206</v>
      </c>
      <c r="I604" s="13">
        <v>5731</v>
      </c>
      <c r="J604" s="13">
        <v>4909</v>
      </c>
      <c r="K604" s="13">
        <v>1912</v>
      </c>
      <c r="L604" s="15">
        <f t="shared" si="19"/>
        <v>142.16337339580363</v>
      </c>
    </row>
    <row r="605" spans="1:12" x14ac:dyDescent="0.25">
      <c r="A605" s="13">
        <v>84</v>
      </c>
      <c r="B605" s="93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28">
        <v>122.82299999999999</v>
      </c>
      <c r="G605" s="13">
        <v>77</v>
      </c>
      <c r="H605" s="88">
        <v>259</v>
      </c>
      <c r="I605" s="13">
        <v>1652</v>
      </c>
      <c r="J605" s="13">
        <v>1521</v>
      </c>
      <c r="K605" s="13">
        <v>512</v>
      </c>
      <c r="L605" s="15">
        <f t="shared" si="19"/>
        <v>122.86653517422749</v>
      </c>
    </row>
    <row r="606" spans="1:12" x14ac:dyDescent="0.25">
      <c r="A606" s="13">
        <v>85</v>
      </c>
      <c r="B606" s="93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28">
        <v>108.8674</v>
      </c>
      <c r="G606" s="13">
        <v>72</v>
      </c>
      <c r="H606" s="88">
        <v>227</v>
      </c>
      <c r="I606" s="13">
        <v>1743</v>
      </c>
      <c r="J606" s="13">
        <v>1552</v>
      </c>
      <c r="K606" s="13">
        <v>541</v>
      </c>
      <c r="L606" s="15">
        <f t="shared" si="19"/>
        <v>127.23260309278349</v>
      </c>
    </row>
    <row r="607" spans="1:12" x14ac:dyDescent="0.25">
      <c r="A607" s="13">
        <v>86</v>
      </c>
      <c r="B607" s="93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28">
        <v>123.4037</v>
      </c>
      <c r="G607" s="13">
        <v>86</v>
      </c>
      <c r="H607" s="88">
        <v>259</v>
      </c>
      <c r="I607" s="13">
        <v>1762</v>
      </c>
      <c r="J607" s="13">
        <v>1311</v>
      </c>
      <c r="K607" s="13">
        <v>814</v>
      </c>
      <c r="L607" s="15">
        <f t="shared" si="19"/>
        <v>226.62852784134247</v>
      </c>
    </row>
    <row r="608" spans="1:12" x14ac:dyDescent="0.25">
      <c r="A608" s="13">
        <v>1</v>
      </c>
      <c r="B608" s="93" t="str">
        <f t="shared" si="18"/>
        <v>2015Praha 1</v>
      </c>
      <c r="C608" s="13">
        <v>2015</v>
      </c>
      <c r="D608" s="14" t="s">
        <v>2</v>
      </c>
      <c r="E608" s="14" t="s">
        <v>3</v>
      </c>
      <c r="F608" s="28">
        <v>307.71980000000002</v>
      </c>
      <c r="G608" s="13">
        <v>212</v>
      </c>
      <c r="H608" s="88">
        <v>697</v>
      </c>
      <c r="I608" s="13">
        <v>208</v>
      </c>
      <c r="J608" s="13">
        <v>227</v>
      </c>
      <c r="K608" s="13">
        <v>131</v>
      </c>
      <c r="L608" s="15">
        <f t="shared" si="19"/>
        <v>210.6387665198238</v>
      </c>
    </row>
    <row r="609" spans="1:12" x14ac:dyDescent="0.25">
      <c r="A609" s="13">
        <v>2</v>
      </c>
      <c r="B609" s="93" t="str">
        <f t="shared" si="18"/>
        <v>2015Praha 2</v>
      </c>
      <c r="C609" s="13">
        <v>2015</v>
      </c>
      <c r="D609" s="14" t="s">
        <v>4</v>
      </c>
      <c r="E609" s="14" t="s">
        <v>3</v>
      </c>
      <c r="F609" s="28">
        <v>171.98220000000001</v>
      </c>
      <c r="G609" s="13">
        <v>100</v>
      </c>
      <c r="H609" s="88">
        <v>435</v>
      </c>
      <c r="I609" s="13">
        <v>529</v>
      </c>
      <c r="J609" s="13">
        <v>476</v>
      </c>
      <c r="K609" s="13">
        <v>236</v>
      </c>
      <c r="L609" s="15">
        <f t="shared" si="19"/>
        <v>180.96638655462186</v>
      </c>
    </row>
    <row r="610" spans="1:12" x14ac:dyDescent="0.25">
      <c r="A610" s="13">
        <v>3</v>
      </c>
      <c r="B610" s="93" t="str">
        <f t="shared" si="18"/>
        <v>2015Praha 3</v>
      </c>
      <c r="C610" s="13">
        <v>2015</v>
      </c>
      <c r="D610" s="14" t="s">
        <v>5</v>
      </c>
      <c r="E610" s="14" t="s">
        <v>3</v>
      </c>
      <c r="F610" s="28">
        <v>150.4016</v>
      </c>
      <c r="G610" s="13">
        <v>108</v>
      </c>
      <c r="H610" s="88">
        <v>337</v>
      </c>
      <c r="I610" s="13">
        <v>1116</v>
      </c>
      <c r="J610" s="13">
        <v>1154</v>
      </c>
      <c r="K610" s="13">
        <v>407</v>
      </c>
      <c r="L610" s="15">
        <f t="shared" si="19"/>
        <v>128.73050259965339</v>
      </c>
    </row>
    <row r="611" spans="1:12" x14ac:dyDescent="0.25">
      <c r="A611" s="13">
        <v>4</v>
      </c>
      <c r="B611" s="93" t="str">
        <f t="shared" si="18"/>
        <v>2015Praha 4</v>
      </c>
      <c r="C611" s="13">
        <v>2015</v>
      </c>
      <c r="D611" s="14" t="s">
        <v>6</v>
      </c>
      <c r="E611" s="14" t="s">
        <v>3</v>
      </c>
      <c r="F611" s="28">
        <v>155.48150000000001</v>
      </c>
      <c r="G611" s="13">
        <v>89</v>
      </c>
      <c r="H611" s="88">
        <v>318</v>
      </c>
      <c r="I611" s="13">
        <v>3063</v>
      </c>
      <c r="J611" s="13">
        <v>2874</v>
      </c>
      <c r="K611" s="13">
        <v>1237</v>
      </c>
      <c r="L611" s="15">
        <f t="shared" si="19"/>
        <v>157.09986082115518</v>
      </c>
    </row>
    <row r="612" spans="1:12" x14ac:dyDescent="0.25">
      <c r="A612" s="13">
        <v>5</v>
      </c>
      <c r="B612" s="93" t="str">
        <f t="shared" si="18"/>
        <v>2015Praha 5</v>
      </c>
      <c r="C612" s="13">
        <v>2015</v>
      </c>
      <c r="D612" s="14" t="s">
        <v>7</v>
      </c>
      <c r="E612" s="14" t="s">
        <v>3</v>
      </c>
      <c r="F612" s="28">
        <v>110.2881</v>
      </c>
      <c r="G612" s="13">
        <v>72</v>
      </c>
      <c r="H612" s="88">
        <v>253</v>
      </c>
      <c r="I612" s="13">
        <v>1985</v>
      </c>
      <c r="J612" s="13">
        <v>1968</v>
      </c>
      <c r="K612" s="13">
        <v>641</v>
      </c>
      <c r="L612" s="15">
        <f t="shared" si="19"/>
        <v>118.88465447154471</v>
      </c>
    </row>
    <row r="613" spans="1:12" x14ac:dyDescent="0.25">
      <c r="A613" s="13">
        <v>6</v>
      </c>
      <c r="B613" s="93" t="str">
        <f t="shared" si="18"/>
        <v>2015Praha 6</v>
      </c>
      <c r="C613" s="13">
        <v>2015</v>
      </c>
      <c r="D613" s="14" t="s">
        <v>8</v>
      </c>
      <c r="E613" s="14" t="s">
        <v>3</v>
      </c>
      <c r="F613" s="28">
        <v>197.38659999999999</v>
      </c>
      <c r="G613" s="13">
        <v>118.5</v>
      </c>
      <c r="H613" s="88">
        <v>439</v>
      </c>
      <c r="I613" s="13">
        <v>1375</v>
      </c>
      <c r="J613" s="13">
        <v>1405</v>
      </c>
      <c r="K613" s="13">
        <v>641</v>
      </c>
      <c r="L613" s="15">
        <f t="shared" si="19"/>
        <v>166.52313167259788</v>
      </c>
    </row>
    <row r="614" spans="1:12" x14ac:dyDescent="0.25">
      <c r="A614" s="13">
        <v>7</v>
      </c>
      <c r="B614" s="93" t="str">
        <f t="shared" si="18"/>
        <v>2015Praha 7</v>
      </c>
      <c r="C614" s="13">
        <v>2015</v>
      </c>
      <c r="D614" s="14" t="s">
        <v>9</v>
      </c>
      <c r="E614" s="14" t="s">
        <v>3</v>
      </c>
      <c r="F614" s="28">
        <v>182.19120000000001</v>
      </c>
      <c r="G614" s="13">
        <v>120</v>
      </c>
      <c r="H614" s="88">
        <v>372</v>
      </c>
      <c r="I614" s="13">
        <v>506</v>
      </c>
      <c r="J614" s="13">
        <v>454</v>
      </c>
      <c r="K614" s="13">
        <v>251</v>
      </c>
      <c r="L614" s="15">
        <f t="shared" si="19"/>
        <v>201.79515418502203</v>
      </c>
    </row>
    <row r="615" spans="1:12" x14ac:dyDescent="0.25">
      <c r="A615" s="13">
        <v>8</v>
      </c>
      <c r="B615" s="93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28">
        <v>158.1652</v>
      </c>
      <c r="G615" s="13">
        <v>105.5</v>
      </c>
      <c r="H615" s="88">
        <v>364</v>
      </c>
      <c r="I615" s="13">
        <v>1699</v>
      </c>
      <c r="J615" s="13">
        <v>1826</v>
      </c>
      <c r="K615" s="13">
        <v>547</v>
      </c>
      <c r="L615" s="15">
        <f t="shared" si="19"/>
        <v>109.34008762322014</v>
      </c>
    </row>
    <row r="616" spans="1:12" x14ac:dyDescent="0.25">
      <c r="A616" s="13">
        <v>9</v>
      </c>
      <c r="B616" s="93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28">
        <v>119.9594</v>
      </c>
      <c r="G616" s="13">
        <v>85</v>
      </c>
      <c r="H616" s="88">
        <v>259</v>
      </c>
      <c r="I616" s="13">
        <v>2498</v>
      </c>
      <c r="J616" s="13">
        <v>2471</v>
      </c>
      <c r="K616" s="13">
        <v>777</v>
      </c>
      <c r="L616" s="15">
        <f t="shared" si="19"/>
        <v>114.77337110481587</v>
      </c>
    </row>
    <row r="617" spans="1:12" x14ac:dyDescent="0.25">
      <c r="A617" s="13">
        <v>10</v>
      </c>
      <c r="B617" s="93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28">
        <v>156.95259999999999</v>
      </c>
      <c r="G617" s="13">
        <v>108.5</v>
      </c>
      <c r="H617" s="88">
        <v>340</v>
      </c>
      <c r="I617" s="13">
        <v>2501</v>
      </c>
      <c r="J617" s="13">
        <v>2469</v>
      </c>
      <c r="K617" s="13">
        <v>873</v>
      </c>
      <c r="L617" s="15">
        <f t="shared" si="19"/>
        <v>129.05832320777643</v>
      </c>
    </row>
    <row r="618" spans="1:12" x14ac:dyDescent="0.25">
      <c r="A618" s="13">
        <v>11</v>
      </c>
      <c r="B618" s="93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28">
        <v>87.209789999999998</v>
      </c>
      <c r="G618" s="13">
        <v>54</v>
      </c>
      <c r="H618" s="88">
        <v>200</v>
      </c>
      <c r="I618" s="13">
        <v>1856</v>
      </c>
      <c r="J618" s="13">
        <v>1686</v>
      </c>
      <c r="K618" s="13">
        <v>534</v>
      </c>
      <c r="L618" s="15">
        <f t="shared" si="19"/>
        <v>115.60498220640568</v>
      </c>
    </row>
    <row r="619" spans="1:12" x14ac:dyDescent="0.25">
      <c r="A619" s="13">
        <v>12</v>
      </c>
      <c r="B619" s="93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28">
        <v>91.204570000000004</v>
      </c>
      <c r="G619" s="13">
        <v>48</v>
      </c>
      <c r="H619" s="88">
        <v>231</v>
      </c>
      <c r="I619" s="13">
        <v>1197</v>
      </c>
      <c r="J619" s="13">
        <v>1207</v>
      </c>
      <c r="K619" s="13">
        <v>322</v>
      </c>
      <c r="L619" s="15">
        <f t="shared" si="19"/>
        <v>97.373653686826842</v>
      </c>
    </row>
    <row r="620" spans="1:12" x14ac:dyDescent="0.25">
      <c r="A620" s="13">
        <v>13</v>
      </c>
      <c r="B620" s="93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28">
        <v>96.776349999999994</v>
      </c>
      <c r="G620" s="13">
        <v>70</v>
      </c>
      <c r="H620" s="88">
        <v>203</v>
      </c>
      <c r="I620" s="13">
        <v>2820</v>
      </c>
      <c r="J620" s="13">
        <v>2652</v>
      </c>
      <c r="K620" s="13">
        <v>833</v>
      </c>
      <c r="L620" s="15">
        <f t="shared" si="19"/>
        <v>114.6474358974359</v>
      </c>
    </row>
    <row r="621" spans="1:12" x14ac:dyDescent="0.25">
      <c r="A621" s="13">
        <v>14</v>
      </c>
      <c r="B621" s="93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28">
        <v>110.65900000000001</v>
      </c>
      <c r="G621" s="13">
        <v>57</v>
      </c>
      <c r="H621" s="88">
        <v>292</v>
      </c>
      <c r="I621" s="13">
        <v>1798</v>
      </c>
      <c r="J621" s="13">
        <v>1903</v>
      </c>
      <c r="K621" s="13">
        <v>462</v>
      </c>
      <c r="L621" s="15">
        <f t="shared" si="19"/>
        <v>88.612716763005778</v>
      </c>
    </row>
    <row r="622" spans="1:12" x14ac:dyDescent="0.25">
      <c r="A622" s="13">
        <v>15</v>
      </c>
      <c r="B622" s="93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28">
        <v>71.622820000000004</v>
      </c>
      <c r="G622" s="13">
        <v>42</v>
      </c>
      <c r="H622" s="88">
        <v>152</v>
      </c>
      <c r="I622" s="13">
        <v>1322</v>
      </c>
      <c r="J622" s="13">
        <v>1353</v>
      </c>
      <c r="K622" s="13">
        <v>159</v>
      </c>
      <c r="L622" s="15">
        <f t="shared" si="19"/>
        <v>42.893569844789361</v>
      </c>
    </row>
    <row r="623" spans="1:12" x14ac:dyDescent="0.25">
      <c r="A623" s="13">
        <v>16</v>
      </c>
      <c r="B623" s="93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28">
        <v>97.754949999999994</v>
      </c>
      <c r="G623" s="13">
        <v>66</v>
      </c>
      <c r="H623" s="88">
        <v>213</v>
      </c>
      <c r="I623" s="13">
        <v>1801</v>
      </c>
      <c r="J623" s="13">
        <v>1770</v>
      </c>
      <c r="K623" s="13">
        <v>421</v>
      </c>
      <c r="L623" s="15">
        <f t="shared" si="19"/>
        <v>86.816384180790962</v>
      </c>
    </row>
    <row r="624" spans="1:12" x14ac:dyDescent="0.25">
      <c r="A624" s="13">
        <v>17</v>
      </c>
      <c r="B624" s="93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28">
        <v>78.414730000000006</v>
      </c>
      <c r="G624" s="13">
        <v>45</v>
      </c>
      <c r="H624" s="88">
        <v>191</v>
      </c>
      <c r="I624" s="13">
        <v>2048</v>
      </c>
      <c r="J624" s="13">
        <v>2047</v>
      </c>
      <c r="K624" s="13">
        <v>394</v>
      </c>
      <c r="L624" s="15">
        <f t="shared" si="19"/>
        <v>70.254030288226673</v>
      </c>
    </row>
    <row r="625" spans="1:12" x14ac:dyDescent="0.25">
      <c r="A625" s="13">
        <v>18</v>
      </c>
      <c r="B625" s="93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28">
        <v>83.790019999999998</v>
      </c>
      <c r="G625" s="13">
        <v>38</v>
      </c>
      <c r="H625" s="88">
        <v>231</v>
      </c>
      <c r="I625" s="13">
        <v>1955</v>
      </c>
      <c r="J625" s="13">
        <v>1817</v>
      </c>
      <c r="K625" s="13">
        <v>434</v>
      </c>
      <c r="L625" s="15">
        <f t="shared" si="19"/>
        <v>87.182168409466158</v>
      </c>
    </row>
    <row r="626" spans="1:12" x14ac:dyDescent="0.25">
      <c r="A626" s="13">
        <v>19</v>
      </c>
      <c r="B626" s="93" t="str">
        <f t="shared" si="18"/>
        <v>2015Praha-Východ</v>
      </c>
      <c r="C626" s="13">
        <v>2015</v>
      </c>
      <c r="D626" s="14" t="s">
        <v>133</v>
      </c>
      <c r="E626" s="14" t="s">
        <v>14</v>
      </c>
      <c r="F626" s="28">
        <v>108.7723</v>
      </c>
      <c r="G626" s="13">
        <v>56</v>
      </c>
      <c r="H626" s="88">
        <v>236</v>
      </c>
      <c r="I626" s="13">
        <v>2883</v>
      </c>
      <c r="J626" s="13">
        <v>3004</v>
      </c>
      <c r="K626" s="13">
        <v>562</v>
      </c>
      <c r="L626" s="15">
        <f t="shared" si="19"/>
        <v>68.285619174434089</v>
      </c>
    </row>
    <row r="627" spans="1:12" x14ac:dyDescent="0.25">
      <c r="A627" s="13">
        <v>20</v>
      </c>
      <c r="B627" s="93" t="str">
        <f t="shared" si="18"/>
        <v>2015Praha-Západ</v>
      </c>
      <c r="C627" s="13">
        <v>2015</v>
      </c>
      <c r="D627" s="14" t="s">
        <v>134</v>
      </c>
      <c r="E627" s="14" t="s">
        <v>14</v>
      </c>
      <c r="F627" s="28">
        <v>93.746269999999996</v>
      </c>
      <c r="G627" s="13">
        <v>42</v>
      </c>
      <c r="H627" s="88">
        <v>267.5</v>
      </c>
      <c r="I627" s="13">
        <v>2603</v>
      </c>
      <c r="J627" s="13">
        <v>2621</v>
      </c>
      <c r="K627" s="13">
        <v>472</v>
      </c>
      <c r="L627" s="15">
        <f t="shared" si="19"/>
        <v>65.730637161388785</v>
      </c>
    </row>
    <row r="628" spans="1:12" x14ac:dyDescent="0.25">
      <c r="A628" s="13">
        <v>21</v>
      </c>
      <c r="B628" s="93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28">
        <v>78.831659999999999</v>
      </c>
      <c r="G628" s="13">
        <v>43</v>
      </c>
      <c r="H628" s="88">
        <v>180</v>
      </c>
      <c r="I628" s="13">
        <v>1920</v>
      </c>
      <c r="J628" s="13">
        <v>1953</v>
      </c>
      <c r="K628" s="13">
        <v>402</v>
      </c>
      <c r="L628" s="15">
        <f t="shared" si="19"/>
        <v>75.130568356374809</v>
      </c>
    </row>
    <row r="629" spans="1:12" x14ac:dyDescent="0.25">
      <c r="A629" s="13">
        <v>22</v>
      </c>
      <c r="B629" s="93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28">
        <v>85.329319999999996</v>
      </c>
      <c r="G629" s="13">
        <v>49</v>
      </c>
      <c r="H629" s="88">
        <v>192</v>
      </c>
      <c r="I629" s="13">
        <v>1021</v>
      </c>
      <c r="J629" s="13">
        <v>999</v>
      </c>
      <c r="K629" s="13">
        <v>213</v>
      </c>
      <c r="L629" s="15">
        <f t="shared" si="19"/>
        <v>77.822822822822815</v>
      </c>
    </row>
    <row r="630" spans="1:12" x14ac:dyDescent="0.25">
      <c r="A630" s="13">
        <v>23</v>
      </c>
      <c r="B630" s="93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28">
        <v>78.687860000000001</v>
      </c>
      <c r="G630" s="13">
        <v>43</v>
      </c>
      <c r="H630" s="88">
        <v>201</v>
      </c>
      <c r="I630" s="13">
        <v>2887</v>
      </c>
      <c r="J630" s="13">
        <v>2996</v>
      </c>
      <c r="K630" s="13">
        <v>494</v>
      </c>
      <c r="L630" s="15">
        <f t="shared" si="19"/>
        <v>60.183578104138853</v>
      </c>
    </row>
    <row r="631" spans="1:12" x14ac:dyDescent="0.25">
      <c r="A631" s="13">
        <v>24</v>
      </c>
      <c r="B631" s="93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28">
        <v>77.735500000000002</v>
      </c>
      <c r="G631" s="13">
        <v>43</v>
      </c>
      <c r="H631" s="88">
        <v>183</v>
      </c>
      <c r="I631" s="13">
        <v>1044</v>
      </c>
      <c r="J631" s="13">
        <v>1048</v>
      </c>
      <c r="K631" s="13">
        <v>187</v>
      </c>
      <c r="L631" s="15">
        <f t="shared" si="19"/>
        <v>65.128816793893137</v>
      </c>
    </row>
    <row r="632" spans="1:12" x14ac:dyDescent="0.25">
      <c r="A632" s="13">
        <v>25</v>
      </c>
      <c r="B632" s="93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28">
        <v>66.684640000000002</v>
      </c>
      <c r="G632" s="13">
        <v>39.5</v>
      </c>
      <c r="H632" s="88">
        <v>127</v>
      </c>
      <c r="I632" s="13">
        <v>1499</v>
      </c>
      <c r="J632" s="13">
        <v>1476</v>
      </c>
      <c r="K632" s="13">
        <v>219</v>
      </c>
      <c r="L632" s="15">
        <f t="shared" si="19"/>
        <v>54.15650406504065</v>
      </c>
    </row>
    <row r="633" spans="1:12" x14ac:dyDescent="0.25">
      <c r="A633" s="13">
        <v>26</v>
      </c>
      <c r="B633" s="93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28">
        <v>72.522220000000004</v>
      </c>
      <c r="G633" s="13">
        <v>35</v>
      </c>
      <c r="H633" s="88">
        <v>176.5</v>
      </c>
      <c r="I633" s="13">
        <v>1141</v>
      </c>
      <c r="J633" s="13">
        <v>1069</v>
      </c>
      <c r="K633" s="13">
        <v>262</v>
      </c>
      <c r="L633" s="15">
        <f t="shared" si="19"/>
        <v>89.457436856875589</v>
      </c>
    </row>
    <row r="634" spans="1:12" x14ac:dyDescent="0.25">
      <c r="A634" s="13">
        <v>27</v>
      </c>
      <c r="B634" s="93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28">
        <v>100.7231</v>
      </c>
      <c r="G634" s="13">
        <v>56</v>
      </c>
      <c r="H634" s="88">
        <v>200</v>
      </c>
      <c r="I634" s="13">
        <v>1141</v>
      </c>
      <c r="J634" s="13">
        <v>1066</v>
      </c>
      <c r="K634" s="13">
        <v>326</v>
      </c>
      <c r="L634" s="15">
        <f t="shared" si="19"/>
        <v>111.62288930581614</v>
      </c>
    </row>
    <row r="635" spans="1:12" x14ac:dyDescent="0.25">
      <c r="A635" s="13">
        <v>28</v>
      </c>
      <c r="B635" s="93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28">
        <v>58.142650000000003</v>
      </c>
      <c r="G635" s="13">
        <v>36</v>
      </c>
      <c r="H635" s="88">
        <v>141</v>
      </c>
      <c r="I635" s="13">
        <v>924</v>
      </c>
      <c r="J635" s="13">
        <v>779</v>
      </c>
      <c r="K635" s="13">
        <v>235</v>
      </c>
      <c r="L635" s="15">
        <f t="shared" si="19"/>
        <v>110.10911424903723</v>
      </c>
    </row>
    <row r="636" spans="1:12" x14ac:dyDescent="0.25">
      <c r="A636" s="13">
        <v>29</v>
      </c>
      <c r="B636" s="93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28">
        <v>77.488429999999994</v>
      </c>
      <c r="G636" s="13">
        <v>55</v>
      </c>
      <c r="H636" s="88">
        <v>160</v>
      </c>
      <c r="I636" s="13">
        <v>973</v>
      </c>
      <c r="J636" s="13">
        <v>970</v>
      </c>
      <c r="K636" s="13">
        <v>224</v>
      </c>
      <c r="L636" s="15">
        <f t="shared" si="19"/>
        <v>84.288659793814432</v>
      </c>
    </row>
    <row r="637" spans="1:12" x14ac:dyDescent="0.25">
      <c r="A637" s="13">
        <v>30</v>
      </c>
      <c r="B637" s="93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28">
        <v>79.440749999999994</v>
      </c>
      <c r="G637" s="13">
        <v>34</v>
      </c>
      <c r="H637" s="88">
        <v>214</v>
      </c>
      <c r="I637" s="13">
        <v>1525</v>
      </c>
      <c r="J637" s="13">
        <v>1555</v>
      </c>
      <c r="K637" s="13">
        <v>220</v>
      </c>
      <c r="L637" s="15">
        <f t="shared" si="19"/>
        <v>51.639871382636656</v>
      </c>
    </row>
    <row r="638" spans="1:12" x14ac:dyDescent="0.25">
      <c r="A638" s="13">
        <v>31</v>
      </c>
      <c r="B638" s="93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28">
        <v>87.844830000000002</v>
      </c>
      <c r="G638" s="13">
        <v>48</v>
      </c>
      <c r="H638" s="88">
        <v>240</v>
      </c>
      <c r="I638" s="13">
        <v>1001</v>
      </c>
      <c r="J638" s="13">
        <v>1084</v>
      </c>
      <c r="K638" s="13">
        <v>142</v>
      </c>
      <c r="L638" s="15">
        <f t="shared" si="19"/>
        <v>47.813653136531364</v>
      </c>
    </row>
    <row r="639" spans="1:12" x14ac:dyDescent="0.25">
      <c r="A639" s="13">
        <v>32</v>
      </c>
      <c r="B639" s="93" t="str">
        <f t="shared" si="18"/>
        <v>2015Cheb</v>
      </c>
      <c r="C639" s="13">
        <v>2015</v>
      </c>
      <c r="D639" s="14" t="s">
        <v>35</v>
      </c>
      <c r="E639" s="14" t="s">
        <v>34</v>
      </c>
      <c r="F639" s="28">
        <v>163.54669999999999</v>
      </c>
      <c r="G639" s="13">
        <v>119</v>
      </c>
      <c r="H639" s="88">
        <v>335</v>
      </c>
      <c r="I639" s="13">
        <v>1450</v>
      </c>
      <c r="J639" s="13">
        <v>1497</v>
      </c>
      <c r="K639" s="13">
        <v>516</v>
      </c>
      <c r="L639" s="15">
        <f t="shared" si="19"/>
        <v>125.81162324649299</v>
      </c>
    </row>
    <row r="640" spans="1:12" x14ac:dyDescent="0.25">
      <c r="A640" s="13">
        <v>33</v>
      </c>
      <c r="B640" s="93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28">
        <v>116.04430000000001</v>
      </c>
      <c r="G640" s="13">
        <v>68</v>
      </c>
      <c r="H640" s="88">
        <v>280</v>
      </c>
      <c r="I640" s="13">
        <v>2537</v>
      </c>
      <c r="J640" s="13">
        <v>2428</v>
      </c>
      <c r="K640" s="13">
        <v>967</v>
      </c>
      <c r="L640" s="15">
        <f t="shared" si="19"/>
        <v>145.36861614497531</v>
      </c>
    </row>
    <row r="641" spans="1:12" x14ac:dyDescent="0.25">
      <c r="A641" s="13">
        <v>34</v>
      </c>
      <c r="B641" s="93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28">
        <v>162.6593</v>
      </c>
      <c r="G641" s="13">
        <v>87</v>
      </c>
      <c r="H641" s="88">
        <v>427</v>
      </c>
      <c r="I641" s="13">
        <v>1400</v>
      </c>
      <c r="J641" s="13">
        <v>1544</v>
      </c>
      <c r="K641" s="13">
        <v>517</v>
      </c>
      <c r="L641" s="15">
        <f t="shared" si="19"/>
        <v>122.21826424870467</v>
      </c>
    </row>
    <row r="642" spans="1:12" x14ac:dyDescent="0.25">
      <c r="A642" s="13">
        <v>35</v>
      </c>
      <c r="B642" s="93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28">
        <v>101.9712</v>
      </c>
      <c r="G642" s="13">
        <v>57</v>
      </c>
      <c r="H642" s="88">
        <v>237</v>
      </c>
      <c r="I642" s="13">
        <v>1550</v>
      </c>
      <c r="J642" s="13">
        <v>1688</v>
      </c>
      <c r="K642" s="13">
        <v>440</v>
      </c>
      <c r="L642" s="15">
        <f t="shared" si="19"/>
        <v>95.142180094786738</v>
      </c>
    </row>
    <row r="643" spans="1:12" x14ac:dyDescent="0.25">
      <c r="A643" s="13">
        <v>36</v>
      </c>
      <c r="B643" s="93" t="str">
        <f t="shared" si="18"/>
        <v>2015Plzeň-Město</v>
      </c>
      <c r="C643" s="13">
        <v>2015</v>
      </c>
      <c r="D643" s="14" t="s">
        <v>135</v>
      </c>
      <c r="E643" s="14" t="s">
        <v>34</v>
      </c>
      <c r="F643" s="28">
        <v>108.1237</v>
      </c>
      <c r="G643" s="13">
        <v>59.5</v>
      </c>
      <c r="H643" s="88">
        <v>243</v>
      </c>
      <c r="I643" s="13">
        <v>2787</v>
      </c>
      <c r="J643" s="13">
        <v>2894</v>
      </c>
      <c r="K643" s="13">
        <v>700</v>
      </c>
      <c r="L643" s="15">
        <f t="shared" si="19"/>
        <v>88.28610919143054</v>
      </c>
    </row>
    <row r="644" spans="1:12" x14ac:dyDescent="0.25">
      <c r="A644" s="13">
        <v>37</v>
      </c>
      <c r="B644" s="93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28">
        <v>167.19720000000001</v>
      </c>
      <c r="G644" s="13">
        <v>104</v>
      </c>
      <c r="H644" s="88">
        <v>367</v>
      </c>
      <c r="I644" s="13">
        <v>1032</v>
      </c>
      <c r="J644" s="13">
        <v>1272</v>
      </c>
      <c r="K644" s="13">
        <v>347</v>
      </c>
      <c r="L644" s="15">
        <f t="shared" si="19"/>
        <v>99.57154088050315</v>
      </c>
    </row>
    <row r="645" spans="1:12" x14ac:dyDescent="0.25">
      <c r="A645" s="13">
        <v>38</v>
      </c>
      <c r="B645" s="93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28">
        <v>106.2766</v>
      </c>
      <c r="G645" s="13">
        <v>59</v>
      </c>
      <c r="H645" s="88">
        <v>249</v>
      </c>
      <c r="I645" s="13">
        <v>901</v>
      </c>
      <c r="J645" s="13">
        <v>707</v>
      </c>
      <c r="K645" s="13">
        <v>346</v>
      </c>
      <c r="L645" s="15">
        <f t="shared" si="19"/>
        <v>178.62800565770863</v>
      </c>
    </row>
    <row r="646" spans="1:12" x14ac:dyDescent="0.25">
      <c r="A646" s="13">
        <v>39</v>
      </c>
      <c r="B646" s="93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28">
        <v>125.11150000000001</v>
      </c>
      <c r="G646" s="13">
        <v>77</v>
      </c>
      <c r="H646" s="88">
        <v>295</v>
      </c>
      <c r="I646" s="13">
        <v>1562</v>
      </c>
      <c r="J646" s="13">
        <v>1592</v>
      </c>
      <c r="K646" s="13">
        <v>454</v>
      </c>
      <c r="L646" s="15">
        <f t="shared" si="19"/>
        <v>104.08919597989949</v>
      </c>
    </row>
    <row r="647" spans="1:12" x14ac:dyDescent="0.25">
      <c r="A647" s="13">
        <v>40</v>
      </c>
      <c r="B647" s="93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28">
        <v>147.99860000000001</v>
      </c>
      <c r="G647" s="13">
        <v>70</v>
      </c>
      <c r="H647" s="88">
        <v>404</v>
      </c>
      <c r="I647" s="13">
        <v>670</v>
      </c>
      <c r="J647" s="13">
        <v>748</v>
      </c>
      <c r="K647" s="13">
        <v>241</v>
      </c>
      <c r="L647" s="15">
        <f t="shared" ref="L647:L710" si="21">K647/J647*365</f>
        <v>117.60026737967915</v>
      </c>
    </row>
    <row r="648" spans="1:12" x14ac:dyDescent="0.25">
      <c r="A648" s="13">
        <v>41</v>
      </c>
      <c r="B648" s="93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28">
        <v>116.7359</v>
      </c>
      <c r="G648" s="13">
        <v>90</v>
      </c>
      <c r="H648" s="88">
        <v>253</v>
      </c>
      <c r="I648" s="13">
        <v>1851</v>
      </c>
      <c r="J648" s="13">
        <v>2030</v>
      </c>
      <c r="K648" s="13">
        <v>580</v>
      </c>
      <c r="L648" s="15">
        <f t="shared" si="21"/>
        <v>104.28571428571428</v>
      </c>
    </row>
    <row r="649" spans="1:12" x14ac:dyDescent="0.25">
      <c r="A649" s="13">
        <v>42</v>
      </c>
      <c r="B649" s="93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28">
        <v>145.24780000000001</v>
      </c>
      <c r="G649" s="13">
        <v>77</v>
      </c>
      <c r="H649" s="88">
        <v>332.5</v>
      </c>
      <c r="I649" s="13">
        <v>2329</v>
      </c>
      <c r="J649" s="13">
        <v>1951</v>
      </c>
      <c r="K649" s="13">
        <v>1820</v>
      </c>
      <c r="L649" s="15">
        <f t="shared" si="21"/>
        <v>340.49205535622758</v>
      </c>
    </row>
    <row r="650" spans="1:12" x14ac:dyDescent="0.25">
      <c r="A650" s="13">
        <v>43</v>
      </c>
      <c r="B650" s="93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28">
        <v>270.45659999999998</v>
      </c>
      <c r="G650" s="13">
        <v>221</v>
      </c>
      <c r="H650" s="88">
        <v>581</v>
      </c>
      <c r="I650" s="13">
        <v>2138</v>
      </c>
      <c r="J650" s="13">
        <v>1411</v>
      </c>
      <c r="K650" s="13">
        <v>2393</v>
      </c>
      <c r="L650" s="15">
        <f t="shared" si="21"/>
        <v>619.0255138199858</v>
      </c>
    </row>
    <row r="651" spans="1:12" x14ac:dyDescent="0.25">
      <c r="A651" s="13">
        <v>44</v>
      </c>
      <c r="B651" s="93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28">
        <v>116.4264</v>
      </c>
      <c r="G651" s="13">
        <v>63</v>
      </c>
      <c r="H651" s="88">
        <v>320</v>
      </c>
      <c r="I651" s="13">
        <v>1258</v>
      </c>
      <c r="J651" s="13">
        <v>1287</v>
      </c>
      <c r="K651" s="13">
        <v>350</v>
      </c>
      <c r="L651" s="15">
        <f t="shared" si="21"/>
        <v>99.261849261849264</v>
      </c>
    </row>
    <row r="652" spans="1:12" x14ac:dyDescent="0.25">
      <c r="A652" s="13">
        <v>45</v>
      </c>
      <c r="B652" s="93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28">
        <v>159.87479999999999</v>
      </c>
      <c r="G652" s="13">
        <v>105</v>
      </c>
      <c r="H652" s="88">
        <v>323</v>
      </c>
      <c r="I652" s="13">
        <v>2436</v>
      </c>
      <c r="J652" s="13">
        <v>2322</v>
      </c>
      <c r="K652" s="13">
        <v>1066</v>
      </c>
      <c r="L652" s="15">
        <f t="shared" si="21"/>
        <v>167.56675279931093</v>
      </c>
    </row>
    <row r="653" spans="1:12" x14ac:dyDescent="0.25">
      <c r="A653" s="13">
        <v>46</v>
      </c>
      <c r="B653" s="93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28">
        <v>144.51669999999999</v>
      </c>
      <c r="G653" s="13">
        <v>94</v>
      </c>
      <c r="H653" s="88">
        <v>316</v>
      </c>
      <c r="I653" s="13">
        <v>2034</v>
      </c>
      <c r="J653" s="13">
        <v>2024</v>
      </c>
      <c r="K653" s="13">
        <v>906</v>
      </c>
      <c r="L653" s="15">
        <f t="shared" si="21"/>
        <v>163.38438735177866</v>
      </c>
    </row>
    <row r="654" spans="1:12" x14ac:dyDescent="0.25">
      <c r="A654" s="13">
        <v>47</v>
      </c>
      <c r="B654" s="93" t="str">
        <f t="shared" si="20"/>
        <v>2015Louny</v>
      </c>
      <c r="C654" s="13">
        <v>2015</v>
      </c>
      <c r="D654" s="14" t="s">
        <v>50</v>
      </c>
      <c r="E654" s="14" t="s">
        <v>44</v>
      </c>
      <c r="F654" s="28">
        <v>268.28250000000003</v>
      </c>
      <c r="G654" s="13">
        <v>261</v>
      </c>
      <c r="H654" s="88">
        <v>417</v>
      </c>
      <c r="I654" s="13">
        <v>1334</v>
      </c>
      <c r="J654" s="13">
        <v>1120</v>
      </c>
      <c r="K654" s="13">
        <v>1142</v>
      </c>
      <c r="L654" s="15">
        <f t="shared" si="21"/>
        <v>372.16964285714283</v>
      </c>
    </row>
    <row r="655" spans="1:12" x14ac:dyDescent="0.25">
      <c r="A655" s="13">
        <v>48</v>
      </c>
      <c r="B655" s="93" t="str">
        <f t="shared" si="20"/>
        <v>2015Most</v>
      </c>
      <c r="C655" s="13">
        <v>2015</v>
      </c>
      <c r="D655" s="14" t="s">
        <v>51</v>
      </c>
      <c r="E655" s="14" t="s">
        <v>44</v>
      </c>
      <c r="F655" s="28">
        <v>201.23869999999999</v>
      </c>
      <c r="G655" s="13">
        <v>150</v>
      </c>
      <c r="H655" s="88">
        <v>406</v>
      </c>
      <c r="I655" s="13">
        <v>2004</v>
      </c>
      <c r="J655" s="13">
        <v>1871</v>
      </c>
      <c r="K655" s="13">
        <v>1325</v>
      </c>
      <c r="L655" s="15">
        <f t="shared" si="21"/>
        <v>258.48476750400852</v>
      </c>
    </row>
    <row r="656" spans="1:12" x14ac:dyDescent="0.25">
      <c r="A656" s="13">
        <v>49</v>
      </c>
      <c r="B656" s="93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28">
        <v>130.47669999999999</v>
      </c>
      <c r="G656" s="13">
        <v>83</v>
      </c>
      <c r="H656" s="88">
        <v>290</v>
      </c>
      <c r="I656" s="13">
        <v>2217</v>
      </c>
      <c r="J656" s="13">
        <v>2004</v>
      </c>
      <c r="K656" s="13">
        <v>986</v>
      </c>
      <c r="L656" s="15">
        <f t="shared" si="21"/>
        <v>179.58582834331338</v>
      </c>
    </row>
    <row r="657" spans="1:12" x14ac:dyDescent="0.25">
      <c r="A657" s="13">
        <v>50</v>
      </c>
      <c r="B657" s="93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28">
        <v>219.75360000000001</v>
      </c>
      <c r="G657" s="13">
        <v>156</v>
      </c>
      <c r="H657" s="88">
        <v>470</v>
      </c>
      <c r="I657" s="13">
        <v>2675</v>
      </c>
      <c r="J657" s="13">
        <v>2860</v>
      </c>
      <c r="K657" s="13">
        <v>1324</v>
      </c>
      <c r="L657" s="15">
        <f t="shared" si="21"/>
        <v>168.97202797202797</v>
      </c>
    </row>
    <row r="658" spans="1:12" x14ac:dyDescent="0.25">
      <c r="A658" s="13">
        <v>51</v>
      </c>
      <c r="B658" s="93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28">
        <v>119.64619999999999</v>
      </c>
      <c r="G658" s="13">
        <v>72</v>
      </c>
      <c r="H658" s="88">
        <v>271</v>
      </c>
      <c r="I658" s="13">
        <v>1469</v>
      </c>
      <c r="J658" s="13">
        <v>1542</v>
      </c>
      <c r="K658" s="13">
        <v>358</v>
      </c>
      <c r="L658" s="15">
        <f t="shared" si="21"/>
        <v>84.740596627756162</v>
      </c>
    </row>
    <row r="659" spans="1:12" x14ac:dyDescent="0.25">
      <c r="A659" s="13">
        <v>52</v>
      </c>
      <c r="B659" s="93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28">
        <v>134.0299</v>
      </c>
      <c r="G659" s="13">
        <v>84</v>
      </c>
      <c r="H659" s="88">
        <v>298</v>
      </c>
      <c r="I659" s="13">
        <v>2229</v>
      </c>
      <c r="J659" s="13">
        <v>2241</v>
      </c>
      <c r="K659" s="13">
        <v>768</v>
      </c>
      <c r="L659" s="15">
        <f t="shared" si="21"/>
        <v>125.08701472556893</v>
      </c>
    </row>
    <row r="660" spans="1:12" x14ac:dyDescent="0.25">
      <c r="A660" s="13">
        <v>53</v>
      </c>
      <c r="B660" s="93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28">
        <v>120.1618</v>
      </c>
      <c r="G660" s="13">
        <v>72</v>
      </c>
      <c r="H660" s="88">
        <v>251</v>
      </c>
      <c r="I660" s="13">
        <v>1994</v>
      </c>
      <c r="J660" s="13">
        <v>1572</v>
      </c>
      <c r="K660" s="13">
        <v>892</v>
      </c>
      <c r="L660" s="15">
        <f t="shared" si="21"/>
        <v>207.11195928753182</v>
      </c>
    </row>
    <row r="661" spans="1:12" x14ac:dyDescent="0.25">
      <c r="A661" s="13">
        <v>54</v>
      </c>
      <c r="B661" s="93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28">
        <v>184.97319999999999</v>
      </c>
      <c r="G661" s="13">
        <v>129</v>
      </c>
      <c r="H661" s="88">
        <v>391</v>
      </c>
      <c r="I661" s="13">
        <v>1141</v>
      </c>
      <c r="J661" s="13">
        <v>975</v>
      </c>
      <c r="K661" s="13">
        <v>511</v>
      </c>
      <c r="L661" s="15">
        <f t="shared" si="21"/>
        <v>191.29743589743589</v>
      </c>
    </row>
    <row r="662" spans="1:12" x14ac:dyDescent="0.25">
      <c r="A662" s="13">
        <v>55</v>
      </c>
      <c r="B662" s="93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28">
        <v>116.0378</v>
      </c>
      <c r="G662" s="13">
        <v>76</v>
      </c>
      <c r="H662" s="88">
        <v>259.5</v>
      </c>
      <c r="I662" s="13">
        <v>1801</v>
      </c>
      <c r="J662" s="13">
        <v>1792</v>
      </c>
      <c r="K662" s="13">
        <v>525</v>
      </c>
      <c r="L662" s="15">
        <f t="shared" si="21"/>
        <v>106.93359375</v>
      </c>
    </row>
    <row r="663" spans="1:12" x14ac:dyDescent="0.25">
      <c r="A663" s="13">
        <v>56</v>
      </c>
      <c r="B663" s="93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28">
        <v>93.881709999999998</v>
      </c>
      <c r="G663" s="13">
        <v>65</v>
      </c>
      <c r="H663" s="88">
        <v>205</v>
      </c>
      <c r="I663" s="13">
        <v>2687</v>
      </c>
      <c r="J663" s="13">
        <v>2414</v>
      </c>
      <c r="K663" s="13">
        <v>821</v>
      </c>
      <c r="L663" s="15">
        <f t="shared" si="21"/>
        <v>124.13628831814415</v>
      </c>
    </row>
    <row r="664" spans="1:12" x14ac:dyDescent="0.25">
      <c r="A664" s="13">
        <v>57</v>
      </c>
      <c r="B664" s="93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28">
        <v>88.292270000000002</v>
      </c>
      <c r="G664" s="13">
        <v>67</v>
      </c>
      <c r="H664" s="88">
        <v>195</v>
      </c>
      <c r="I664" s="13">
        <v>1027</v>
      </c>
      <c r="J664" s="13">
        <v>987</v>
      </c>
      <c r="K664" s="13">
        <v>263</v>
      </c>
      <c r="L664" s="15">
        <f t="shared" si="21"/>
        <v>97.259371833839936</v>
      </c>
    </row>
    <row r="665" spans="1:12" x14ac:dyDescent="0.25">
      <c r="A665" s="13">
        <v>58</v>
      </c>
      <c r="B665" s="93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28">
        <v>115.1609</v>
      </c>
      <c r="G665" s="13">
        <v>79</v>
      </c>
      <c r="H665" s="88">
        <v>273</v>
      </c>
      <c r="I665" s="13">
        <v>749</v>
      </c>
      <c r="J665" s="13">
        <v>737</v>
      </c>
      <c r="K665" s="13">
        <v>280</v>
      </c>
      <c r="L665" s="15">
        <f t="shared" si="21"/>
        <v>138.67028493894165</v>
      </c>
    </row>
    <row r="666" spans="1:12" x14ac:dyDescent="0.25">
      <c r="A666" s="13">
        <v>59</v>
      </c>
      <c r="B666" s="93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28">
        <v>106.792</v>
      </c>
      <c r="G666" s="13">
        <v>71</v>
      </c>
      <c r="H666" s="88">
        <v>236</v>
      </c>
      <c r="I666" s="13">
        <v>1677</v>
      </c>
      <c r="J666" s="13">
        <v>1605</v>
      </c>
      <c r="K666" s="13">
        <v>577</v>
      </c>
      <c r="L666" s="15">
        <f t="shared" si="21"/>
        <v>131.21806853582555</v>
      </c>
    </row>
    <row r="667" spans="1:12" x14ac:dyDescent="0.25">
      <c r="A667" s="13">
        <v>60</v>
      </c>
      <c r="B667" s="93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28">
        <v>112.04519999999999</v>
      </c>
      <c r="G667" s="13">
        <v>65</v>
      </c>
      <c r="H667" s="88">
        <v>262</v>
      </c>
      <c r="I667" s="13">
        <v>1717</v>
      </c>
      <c r="J667" s="13">
        <v>1749</v>
      </c>
      <c r="K667" s="13">
        <v>489</v>
      </c>
      <c r="L667" s="15">
        <f t="shared" si="21"/>
        <v>102.04974271012007</v>
      </c>
    </row>
    <row r="668" spans="1:12" x14ac:dyDescent="0.25">
      <c r="A668" s="13">
        <v>61</v>
      </c>
      <c r="B668" s="93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28">
        <v>79.744820000000004</v>
      </c>
      <c r="G668" s="13">
        <v>46</v>
      </c>
      <c r="H668" s="88">
        <v>190</v>
      </c>
      <c r="I668" s="13">
        <v>2037</v>
      </c>
      <c r="J668" s="13">
        <v>1950</v>
      </c>
      <c r="K668" s="13">
        <v>497</v>
      </c>
      <c r="L668" s="15">
        <f t="shared" si="21"/>
        <v>93.028205128205144</v>
      </c>
    </row>
    <row r="669" spans="1:12" x14ac:dyDescent="0.25">
      <c r="A669" s="13">
        <v>62</v>
      </c>
      <c r="B669" s="93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28">
        <v>132.2662</v>
      </c>
      <c r="G669" s="13">
        <v>101</v>
      </c>
      <c r="H669" s="88">
        <v>264</v>
      </c>
      <c r="I669" s="13">
        <v>1333</v>
      </c>
      <c r="J669" s="13">
        <v>1237</v>
      </c>
      <c r="K669" s="13">
        <v>526</v>
      </c>
      <c r="L669" s="15">
        <f t="shared" si="21"/>
        <v>155.20614389652386</v>
      </c>
    </row>
    <row r="670" spans="1:12" x14ac:dyDescent="0.25">
      <c r="A670" s="13">
        <v>63</v>
      </c>
      <c r="B670" s="93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28">
        <v>178.87139999999999</v>
      </c>
      <c r="G670" s="13">
        <v>126</v>
      </c>
      <c r="H670" s="88">
        <v>372</v>
      </c>
      <c r="I670" s="13">
        <v>4194</v>
      </c>
      <c r="J670" s="13">
        <v>4027</v>
      </c>
      <c r="K670" s="13">
        <v>2149</v>
      </c>
      <c r="L670" s="15">
        <f t="shared" si="21"/>
        <v>194.78147504345668</v>
      </c>
    </row>
    <row r="671" spans="1:12" x14ac:dyDescent="0.25">
      <c r="A671" s="13">
        <v>64</v>
      </c>
      <c r="B671" s="93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28">
        <v>159.23140000000001</v>
      </c>
      <c r="G671" s="13">
        <v>125</v>
      </c>
      <c r="H671" s="88">
        <v>344</v>
      </c>
      <c r="I671" s="13">
        <v>1795</v>
      </c>
      <c r="J671" s="13">
        <v>2068</v>
      </c>
      <c r="K671" s="13">
        <v>981</v>
      </c>
      <c r="L671" s="15">
        <f t="shared" si="21"/>
        <v>173.1455512572534</v>
      </c>
    </row>
    <row r="672" spans="1:12" x14ac:dyDescent="0.25">
      <c r="A672" s="13">
        <v>65</v>
      </c>
      <c r="B672" s="93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28">
        <v>160.50040000000001</v>
      </c>
      <c r="G672" s="13">
        <v>94</v>
      </c>
      <c r="H672" s="88">
        <v>394</v>
      </c>
      <c r="I672" s="13">
        <v>1530</v>
      </c>
      <c r="J672" s="13">
        <v>1460</v>
      </c>
      <c r="K672" s="13">
        <v>668</v>
      </c>
      <c r="L672" s="15">
        <f t="shared" si="21"/>
        <v>167</v>
      </c>
    </row>
    <row r="673" spans="1:12" x14ac:dyDescent="0.25">
      <c r="A673" s="13">
        <v>66</v>
      </c>
      <c r="B673" s="93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28">
        <v>213.52369999999999</v>
      </c>
      <c r="G673" s="13">
        <v>172</v>
      </c>
      <c r="H673" s="88">
        <v>398</v>
      </c>
      <c r="I673" s="13">
        <v>1778</v>
      </c>
      <c r="J673" s="13">
        <v>1630</v>
      </c>
      <c r="K673" s="13">
        <v>1319</v>
      </c>
      <c r="L673" s="15">
        <f t="shared" si="21"/>
        <v>295.35889570552149</v>
      </c>
    </row>
    <row r="674" spans="1:12" x14ac:dyDescent="0.25">
      <c r="A674" s="13">
        <v>67</v>
      </c>
      <c r="B674" s="93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28">
        <v>144.1491</v>
      </c>
      <c r="G674" s="13">
        <v>104</v>
      </c>
      <c r="H674" s="88">
        <v>280</v>
      </c>
      <c r="I674" s="13">
        <v>1428</v>
      </c>
      <c r="J674" s="13">
        <v>1322</v>
      </c>
      <c r="K674" s="13">
        <v>615</v>
      </c>
      <c r="L674" s="15">
        <f t="shared" si="21"/>
        <v>169.79954614220878</v>
      </c>
    </row>
    <row r="675" spans="1:12" x14ac:dyDescent="0.25">
      <c r="A675" s="13">
        <v>68</v>
      </c>
      <c r="B675" s="93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28">
        <v>125.49290000000001</v>
      </c>
      <c r="G675" s="13">
        <v>86.5</v>
      </c>
      <c r="H675" s="88">
        <v>279</v>
      </c>
      <c r="I675" s="13">
        <v>2276</v>
      </c>
      <c r="J675" s="13">
        <v>1941</v>
      </c>
      <c r="K675" s="13">
        <v>972</v>
      </c>
      <c r="L675" s="15">
        <f t="shared" si="21"/>
        <v>182.78207109737249</v>
      </c>
    </row>
    <row r="676" spans="1:12" x14ac:dyDescent="0.25">
      <c r="A676" s="13">
        <v>69</v>
      </c>
      <c r="B676" s="93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28">
        <v>125.2627</v>
      </c>
      <c r="G676" s="13">
        <v>92.5</v>
      </c>
      <c r="H676" s="88">
        <v>251</v>
      </c>
      <c r="I676" s="13">
        <v>1820</v>
      </c>
      <c r="J676" s="13">
        <v>1870</v>
      </c>
      <c r="K676" s="13">
        <v>508</v>
      </c>
      <c r="L676" s="15">
        <f t="shared" si="21"/>
        <v>99.155080213903744</v>
      </c>
    </row>
    <row r="677" spans="1:12" x14ac:dyDescent="0.25">
      <c r="A677" s="13">
        <v>70</v>
      </c>
      <c r="B677" s="93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28">
        <v>105.1088</v>
      </c>
      <c r="G677" s="13">
        <v>66</v>
      </c>
      <c r="H677" s="88">
        <v>244</v>
      </c>
      <c r="I677" s="13">
        <v>1214</v>
      </c>
      <c r="J677" s="13">
        <v>1176</v>
      </c>
      <c r="K677" s="13">
        <v>336</v>
      </c>
      <c r="L677" s="15">
        <f t="shared" si="21"/>
        <v>104.28571428571428</v>
      </c>
    </row>
    <row r="678" spans="1:12" x14ac:dyDescent="0.25">
      <c r="A678" s="13">
        <v>71</v>
      </c>
      <c r="B678" s="93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28">
        <v>102.059</v>
      </c>
      <c r="G678" s="13">
        <v>65</v>
      </c>
      <c r="H678" s="88">
        <v>219</v>
      </c>
      <c r="I678" s="13">
        <v>2609</v>
      </c>
      <c r="J678" s="13">
        <v>1704</v>
      </c>
      <c r="K678" s="13">
        <v>1292</v>
      </c>
      <c r="L678" s="15">
        <f t="shared" si="21"/>
        <v>276.74882629107981</v>
      </c>
    </row>
    <row r="679" spans="1:12" x14ac:dyDescent="0.25">
      <c r="A679" s="13">
        <v>72</v>
      </c>
      <c r="B679" s="93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28">
        <v>309.173</v>
      </c>
      <c r="G679" s="13">
        <v>209</v>
      </c>
      <c r="H679" s="88">
        <v>620</v>
      </c>
      <c r="I679" s="13">
        <v>1053</v>
      </c>
      <c r="J679" s="13">
        <v>1021</v>
      </c>
      <c r="K679" s="13">
        <v>773</v>
      </c>
      <c r="L679" s="15">
        <f t="shared" si="21"/>
        <v>276.34182174338883</v>
      </c>
    </row>
    <row r="680" spans="1:12" x14ac:dyDescent="0.25">
      <c r="A680" s="13">
        <v>73</v>
      </c>
      <c r="B680" s="93" t="str">
        <f t="shared" si="20"/>
        <v>2015Zlín</v>
      </c>
      <c r="C680" s="13">
        <v>2015</v>
      </c>
      <c r="D680" s="14" t="s">
        <v>78</v>
      </c>
      <c r="E680" s="14" t="s">
        <v>67</v>
      </c>
      <c r="F680" s="28">
        <v>80.674809999999994</v>
      </c>
      <c r="G680" s="13">
        <v>41</v>
      </c>
      <c r="H680" s="88">
        <v>186</v>
      </c>
      <c r="I680" s="13">
        <v>2152</v>
      </c>
      <c r="J680" s="13">
        <v>2065</v>
      </c>
      <c r="K680" s="13">
        <v>544</v>
      </c>
      <c r="L680" s="15">
        <f t="shared" si="21"/>
        <v>96.154963680387411</v>
      </c>
    </row>
    <row r="681" spans="1:12" x14ac:dyDescent="0.25">
      <c r="A681" s="13">
        <v>74</v>
      </c>
      <c r="B681" s="93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28">
        <v>211.37559999999999</v>
      </c>
      <c r="G681" s="13">
        <v>166</v>
      </c>
      <c r="H681" s="88">
        <v>426</v>
      </c>
      <c r="I681" s="13">
        <v>2025</v>
      </c>
      <c r="J681" s="13">
        <v>1781</v>
      </c>
      <c r="K681" s="13">
        <v>1362</v>
      </c>
      <c r="L681" s="15">
        <f t="shared" si="21"/>
        <v>279.12970241437398</v>
      </c>
    </row>
    <row r="682" spans="1:12" x14ac:dyDescent="0.25">
      <c r="A682" s="13">
        <v>75</v>
      </c>
      <c r="B682" s="93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28">
        <v>228.79419999999999</v>
      </c>
      <c r="G682" s="13">
        <v>176</v>
      </c>
      <c r="H682" s="88">
        <v>418</v>
      </c>
      <c r="I682" s="13">
        <v>1836</v>
      </c>
      <c r="J682" s="13">
        <v>1660</v>
      </c>
      <c r="K682" s="13">
        <v>1077</v>
      </c>
      <c r="L682" s="15">
        <f t="shared" si="21"/>
        <v>236.81024096385542</v>
      </c>
    </row>
    <row r="683" spans="1:12" x14ac:dyDescent="0.25">
      <c r="A683" s="13">
        <v>76</v>
      </c>
      <c r="B683" s="93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28">
        <v>190.5504</v>
      </c>
      <c r="G683" s="13">
        <v>156</v>
      </c>
      <c r="H683" s="88">
        <v>367</v>
      </c>
      <c r="I683" s="13">
        <v>1805</v>
      </c>
      <c r="J683" s="13">
        <v>1822</v>
      </c>
      <c r="K683" s="13">
        <v>966</v>
      </c>
      <c r="L683" s="15">
        <f t="shared" si="21"/>
        <v>193.51811196487375</v>
      </c>
    </row>
    <row r="684" spans="1:12" x14ac:dyDescent="0.25">
      <c r="A684" s="13">
        <v>77</v>
      </c>
      <c r="B684" s="93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28">
        <v>187.6026</v>
      </c>
      <c r="G684" s="13">
        <v>155</v>
      </c>
      <c r="H684" s="88">
        <v>357</v>
      </c>
      <c r="I684" s="13">
        <v>3490</v>
      </c>
      <c r="J684" s="13">
        <v>3450</v>
      </c>
      <c r="K684" s="13">
        <v>1733</v>
      </c>
      <c r="L684" s="15">
        <f t="shared" si="21"/>
        <v>183.34637681159418</v>
      </c>
    </row>
    <row r="685" spans="1:12" x14ac:dyDescent="0.25">
      <c r="A685" s="13">
        <v>78</v>
      </c>
      <c r="B685" s="93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28">
        <v>164.37950000000001</v>
      </c>
      <c r="G685" s="13">
        <v>107</v>
      </c>
      <c r="H685" s="88">
        <v>378</v>
      </c>
      <c r="I685" s="13">
        <v>552</v>
      </c>
      <c r="J685" s="13">
        <v>472</v>
      </c>
      <c r="K685" s="13">
        <v>337</v>
      </c>
      <c r="L685" s="15">
        <f t="shared" si="21"/>
        <v>260.60381355932202</v>
      </c>
    </row>
    <row r="686" spans="1:12" x14ac:dyDescent="0.25">
      <c r="A686" s="13">
        <v>79</v>
      </c>
      <c r="B686" s="93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28">
        <v>127.4358</v>
      </c>
      <c r="G686" s="13">
        <v>97</v>
      </c>
      <c r="H686" s="88">
        <v>262</v>
      </c>
      <c r="I686" s="13">
        <v>5094</v>
      </c>
      <c r="J686" s="13">
        <v>4676</v>
      </c>
      <c r="K686" s="13">
        <v>2212</v>
      </c>
      <c r="L686" s="15">
        <f t="shared" si="21"/>
        <v>172.66467065868264</v>
      </c>
    </row>
    <row r="687" spans="1:12" x14ac:dyDescent="0.25">
      <c r="A687" s="13">
        <v>80</v>
      </c>
      <c r="B687" s="93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28">
        <v>144.779</v>
      </c>
      <c r="G687" s="13">
        <v>97</v>
      </c>
      <c r="H687" s="88">
        <v>325</v>
      </c>
      <c r="I687" s="13">
        <v>2356</v>
      </c>
      <c r="J687" s="13">
        <v>2303</v>
      </c>
      <c r="K687" s="13">
        <v>1113</v>
      </c>
      <c r="L687" s="15">
        <f t="shared" si="21"/>
        <v>176.39817629179331</v>
      </c>
    </row>
    <row r="688" spans="1:12" x14ac:dyDescent="0.25">
      <c r="A688" s="13">
        <v>81</v>
      </c>
      <c r="B688" s="93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28">
        <v>121.5342</v>
      </c>
      <c r="G688" s="13">
        <v>96</v>
      </c>
      <c r="H688" s="88">
        <v>231</v>
      </c>
      <c r="I688" s="13">
        <v>2598</v>
      </c>
      <c r="J688" s="13">
        <v>2489</v>
      </c>
      <c r="K688" s="13">
        <v>980</v>
      </c>
      <c r="L688" s="15">
        <f t="shared" si="21"/>
        <v>143.7123342707915</v>
      </c>
    </row>
    <row r="689" spans="1:12" x14ac:dyDescent="0.25">
      <c r="A689" s="13">
        <v>82</v>
      </c>
      <c r="B689" s="93" t="str">
        <f t="shared" si="20"/>
        <v>2015Opava</v>
      </c>
      <c r="C689" s="13">
        <v>2015</v>
      </c>
      <c r="D689" s="14" t="s">
        <v>88</v>
      </c>
      <c r="E689" s="14" t="s">
        <v>82</v>
      </c>
      <c r="F689" s="28">
        <v>128.7543</v>
      </c>
      <c r="G689" s="13">
        <v>98</v>
      </c>
      <c r="H689" s="88">
        <v>285</v>
      </c>
      <c r="I689" s="13">
        <v>2763</v>
      </c>
      <c r="J689" s="13">
        <v>2670</v>
      </c>
      <c r="K689" s="13">
        <v>986</v>
      </c>
      <c r="L689" s="15">
        <f t="shared" si="21"/>
        <v>134.79026217228463</v>
      </c>
    </row>
    <row r="690" spans="1:12" x14ac:dyDescent="0.25">
      <c r="A690" s="13">
        <v>83</v>
      </c>
      <c r="B690" s="93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28">
        <v>118.27800000000001</v>
      </c>
      <c r="G690" s="13">
        <v>84</v>
      </c>
      <c r="H690" s="88">
        <v>251</v>
      </c>
      <c r="I690" s="13">
        <v>6533</v>
      </c>
      <c r="J690" s="13">
        <v>6134</v>
      </c>
      <c r="K690" s="13">
        <v>2311</v>
      </c>
      <c r="L690" s="15">
        <f t="shared" si="21"/>
        <v>137.51467231822627</v>
      </c>
    </row>
    <row r="691" spans="1:12" x14ac:dyDescent="0.25">
      <c r="A691" s="13">
        <v>84</v>
      </c>
      <c r="B691" s="93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28">
        <v>123.245</v>
      </c>
      <c r="G691" s="13">
        <v>83</v>
      </c>
      <c r="H691" s="88">
        <v>260</v>
      </c>
      <c r="I691" s="13">
        <v>1715</v>
      </c>
      <c r="J691" s="13">
        <v>1709</v>
      </c>
      <c r="K691" s="13">
        <v>518</v>
      </c>
      <c r="L691" s="15">
        <f t="shared" si="21"/>
        <v>110.63194850789937</v>
      </c>
    </row>
    <row r="692" spans="1:12" x14ac:dyDescent="0.25">
      <c r="A692" s="13">
        <v>85</v>
      </c>
      <c r="B692" s="93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28">
        <v>126.41549999999999</v>
      </c>
      <c r="G692" s="13">
        <v>87.5</v>
      </c>
      <c r="H692" s="88">
        <v>266</v>
      </c>
      <c r="I692" s="13">
        <v>1647</v>
      </c>
      <c r="J692" s="13">
        <v>1620</v>
      </c>
      <c r="K692" s="13">
        <v>568</v>
      </c>
      <c r="L692" s="15">
        <f t="shared" si="21"/>
        <v>127.97530864197532</v>
      </c>
    </row>
    <row r="693" spans="1:12" x14ac:dyDescent="0.25">
      <c r="A693" s="13">
        <v>86</v>
      </c>
      <c r="B693" s="93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28">
        <v>121.7567</v>
      </c>
      <c r="G693" s="13">
        <v>64</v>
      </c>
      <c r="H693" s="88">
        <v>294</v>
      </c>
      <c r="I693" s="13">
        <v>1733</v>
      </c>
      <c r="J693" s="13">
        <v>1796</v>
      </c>
      <c r="K693" s="13">
        <v>751</v>
      </c>
      <c r="L693" s="15">
        <f t="shared" si="21"/>
        <v>152.62527839643653</v>
      </c>
    </row>
    <row r="694" spans="1:12" x14ac:dyDescent="0.25">
      <c r="A694" s="13">
        <v>1</v>
      </c>
      <c r="B694" s="93" t="str">
        <f t="shared" si="20"/>
        <v>2016Praha 1</v>
      </c>
      <c r="C694" s="13">
        <v>2016</v>
      </c>
      <c r="D694" s="14" t="s">
        <v>2</v>
      </c>
      <c r="E694" s="14" t="s">
        <v>3</v>
      </c>
      <c r="F694" s="28">
        <v>260.0958</v>
      </c>
      <c r="G694" s="13">
        <v>194</v>
      </c>
      <c r="H694" s="88">
        <v>491</v>
      </c>
      <c r="I694" s="13">
        <v>214</v>
      </c>
      <c r="J694" s="13">
        <v>185</v>
      </c>
      <c r="K694" s="13">
        <v>160</v>
      </c>
      <c r="L694" s="15">
        <f t="shared" si="21"/>
        <v>315.67567567567568</v>
      </c>
    </row>
    <row r="695" spans="1:12" x14ac:dyDescent="0.25">
      <c r="A695" s="13">
        <v>2</v>
      </c>
      <c r="B695" s="93" t="str">
        <f t="shared" si="20"/>
        <v>2016Praha 2</v>
      </c>
      <c r="C695" s="13">
        <v>2016</v>
      </c>
      <c r="D695" s="14" t="s">
        <v>4</v>
      </c>
      <c r="E695" s="14" t="s">
        <v>3</v>
      </c>
      <c r="F695" s="28">
        <v>233.4905</v>
      </c>
      <c r="G695" s="13">
        <v>152</v>
      </c>
      <c r="H695" s="88">
        <v>535</v>
      </c>
      <c r="I695" s="13">
        <v>401</v>
      </c>
      <c r="J695" s="13">
        <v>464</v>
      </c>
      <c r="K695" s="13">
        <v>173</v>
      </c>
      <c r="L695" s="15">
        <f t="shared" si="21"/>
        <v>136.08836206896552</v>
      </c>
    </row>
    <row r="696" spans="1:12" x14ac:dyDescent="0.25">
      <c r="A696" s="13">
        <v>3</v>
      </c>
      <c r="B696" s="93" t="str">
        <f t="shared" si="20"/>
        <v>2016Praha 3</v>
      </c>
      <c r="C696" s="13">
        <v>2016</v>
      </c>
      <c r="D696" s="14" t="s">
        <v>5</v>
      </c>
      <c r="E696" s="14" t="s">
        <v>3</v>
      </c>
      <c r="F696" s="28">
        <v>161.36259999999999</v>
      </c>
      <c r="G696" s="13">
        <v>93</v>
      </c>
      <c r="H696" s="88">
        <v>381</v>
      </c>
      <c r="I696" s="13">
        <v>1129</v>
      </c>
      <c r="J696" s="13">
        <v>1269</v>
      </c>
      <c r="K696" s="13">
        <v>267</v>
      </c>
      <c r="L696" s="15">
        <f t="shared" si="21"/>
        <v>76.796690307328603</v>
      </c>
    </row>
    <row r="697" spans="1:12" x14ac:dyDescent="0.25">
      <c r="A697" s="13">
        <v>4</v>
      </c>
      <c r="B697" s="93" t="str">
        <f t="shared" si="20"/>
        <v>2016Praha 4</v>
      </c>
      <c r="C697" s="13">
        <v>2016</v>
      </c>
      <c r="D697" s="14" t="s">
        <v>6</v>
      </c>
      <c r="E697" s="14" t="s">
        <v>3</v>
      </c>
      <c r="F697" s="28">
        <v>165.46870000000001</v>
      </c>
      <c r="G697" s="13">
        <v>96</v>
      </c>
      <c r="H697" s="88">
        <v>362</v>
      </c>
      <c r="I697" s="13">
        <v>3317</v>
      </c>
      <c r="J697" s="13">
        <v>3505</v>
      </c>
      <c r="K697" s="13">
        <v>1049</v>
      </c>
      <c r="L697" s="15">
        <f t="shared" si="21"/>
        <v>109.23965763195434</v>
      </c>
    </row>
    <row r="698" spans="1:12" x14ac:dyDescent="0.25">
      <c r="A698" s="13">
        <v>5</v>
      </c>
      <c r="B698" s="93" t="str">
        <f t="shared" si="20"/>
        <v>2016Praha 5</v>
      </c>
      <c r="C698" s="13">
        <v>2016</v>
      </c>
      <c r="D698" s="14" t="s">
        <v>7</v>
      </c>
      <c r="E698" s="14" t="s">
        <v>3</v>
      </c>
      <c r="F698" s="28">
        <v>124.3021</v>
      </c>
      <c r="G698" s="13">
        <v>71</v>
      </c>
      <c r="H698" s="88">
        <v>329</v>
      </c>
      <c r="I698" s="13">
        <v>1884</v>
      </c>
      <c r="J698" s="13">
        <v>1974</v>
      </c>
      <c r="K698" s="13">
        <v>551</v>
      </c>
      <c r="L698" s="15">
        <f t="shared" si="21"/>
        <v>101.88196555217831</v>
      </c>
    </row>
    <row r="699" spans="1:12" x14ac:dyDescent="0.25">
      <c r="A699" s="13">
        <v>6</v>
      </c>
      <c r="B699" s="93" t="str">
        <f t="shared" si="20"/>
        <v>2016Praha 6</v>
      </c>
      <c r="C699" s="13">
        <v>2016</v>
      </c>
      <c r="D699" s="14" t="s">
        <v>8</v>
      </c>
      <c r="E699" s="14" t="s">
        <v>3</v>
      </c>
      <c r="F699" s="28">
        <v>187.7192</v>
      </c>
      <c r="G699" s="13">
        <v>109</v>
      </c>
      <c r="H699" s="88">
        <v>492</v>
      </c>
      <c r="I699" s="13">
        <v>1330</v>
      </c>
      <c r="J699" s="13">
        <v>1424</v>
      </c>
      <c r="K699" s="13">
        <v>547</v>
      </c>
      <c r="L699" s="15">
        <f t="shared" si="21"/>
        <v>140.2071629213483</v>
      </c>
    </row>
    <row r="700" spans="1:12" x14ac:dyDescent="0.25">
      <c r="A700" s="13">
        <v>7</v>
      </c>
      <c r="B700" s="93" t="str">
        <f t="shared" si="20"/>
        <v>2016Praha 7</v>
      </c>
      <c r="C700" s="13">
        <v>2016</v>
      </c>
      <c r="D700" s="14" t="s">
        <v>9</v>
      </c>
      <c r="E700" s="14" t="s">
        <v>3</v>
      </c>
      <c r="F700" s="28">
        <v>200.55930000000001</v>
      </c>
      <c r="G700" s="13">
        <v>113</v>
      </c>
      <c r="H700" s="88">
        <v>524</v>
      </c>
      <c r="I700" s="13">
        <v>414</v>
      </c>
      <c r="J700" s="13">
        <v>446</v>
      </c>
      <c r="K700" s="13">
        <v>220</v>
      </c>
      <c r="L700" s="15">
        <f t="shared" si="21"/>
        <v>180.04484304932734</v>
      </c>
    </row>
    <row r="701" spans="1:12" x14ac:dyDescent="0.25">
      <c r="A701" s="13">
        <v>8</v>
      </c>
      <c r="B701" s="93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28">
        <v>153.60659999999999</v>
      </c>
      <c r="G701" s="13">
        <v>84</v>
      </c>
      <c r="H701" s="88">
        <v>400</v>
      </c>
      <c r="I701" s="13">
        <v>1547</v>
      </c>
      <c r="J701" s="13">
        <v>1582</v>
      </c>
      <c r="K701" s="13">
        <v>511</v>
      </c>
      <c r="L701" s="15">
        <f t="shared" si="21"/>
        <v>117.89823008849558</v>
      </c>
    </row>
    <row r="702" spans="1:12" x14ac:dyDescent="0.25">
      <c r="A702" s="13">
        <v>9</v>
      </c>
      <c r="B702" s="93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28">
        <v>143.73990000000001</v>
      </c>
      <c r="G702" s="13">
        <v>98</v>
      </c>
      <c r="H702" s="88">
        <v>308</v>
      </c>
      <c r="I702" s="13">
        <v>2179</v>
      </c>
      <c r="J702" s="13">
        <v>2363</v>
      </c>
      <c r="K702" s="13">
        <v>597</v>
      </c>
      <c r="L702" s="15">
        <f t="shared" si="21"/>
        <v>92.215404147270405</v>
      </c>
    </row>
    <row r="703" spans="1:12" x14ac:dyDescent="0.25">
      <c r="A703" s="13">
        <v>10</v>
      </c>
      <c r="B703" s="93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28">
        <v>181.8022</v>
      </c>
      <c r="G703" s="13">
        <v>130</v>
      </c>
      <c r="H703" s="88">
        <v>416</v>
      </c>
      <c r="I703" s="13">
        <v>2054</v>
      </c>
      <c r="J703" s="13">
        <v>2367</v>
      </c>
      <c r="K703" s="13">
        <v>560</v>
      </c>
      <c r="L703" s="15">
        <f t="shared" si="21"/>
        <v>86.354034643008035</v>
      </c>
    </row>
    <row r="704" spans="1:12" x14ac:dyDescent="0.25">
      <c r="A704" s="13">
        <v>11</v>
      </c>
      <c r="B704" s="93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28">
        <v>95.094229999999996</v>
      </c>
      <c r="G704" s="13">
        <v>62</v>
      </c>
      <c r="H704" s="88">
        <v>202.5</v>
      </c>
      <c r="I704" s="13">
        <v>1646</v>
      </c>
      <c r="J704" s="13">
        <v>1926</v>
      </c>
      <c r="K704" s="13">
        <v>256</v>
      </c>
      <c r="L704" s="15">
        <f t="shared" si="21"/>
        <v>48.51505711318795</v>
      </c>
    </row>
    <row r="705" spans="1:12" x14ac:dyDescent="0.25">
      <c r="A705" s="13">
        <v>12</v>
      </c>
      <c r="B705" s="93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28">
        <v>137.72229999999999</v>
      </c>
      <c r="G705" s="13">
        <v>64</v>
      </c>
      <c r="H705" s="88">
        <v>341</v>
      </c>
      <c r="I705" s="13">
        <v>1314</v>
      </c>
      <c r="J705" s="13">
        <v>1375</v>
      </c>
      <c r="K705" s="13">
        <v>261</v>
      </c>
      <c r="L705" s="15">
        <f t="shared" si="21"/>
        <v>69.283636363636361</v>
      </c>
    </row>
    <row r="706" spans="1:12" x14ac:dyDescent="0.25">
      <c r="A706" s="13">
        <v>13</v>
      </c>
      <c r="B706" s="93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28">
        <v>118.5468</v>
      </c>
      <c r="G706" s="13">
        <v>77</v>
      </c>
      <c r="H706" s="88">
        <v>275</v>
      </c>
      <c r="I706" s="13">
        <v>2945</v>
      </c>
      <c r="J706" s="13">
        <v>2955</v>
      </c>
      <c r="K706" s="13">
        <v>823</v>
      </c>
      <c r="L706" s="15">
        <f t="shared" si="21"/>
        <v>101.6565143824027</v>
      </c>
    </row>
    <row r="707" spans="1:12" x14ac:dyDescent="0.25">
      <c r="A707" s="13">
        <v>14</v>
      </c>
      <c r="B707" s="93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28">
        <v>112.2478</v>
      </c>
      <c r="G707" s="13">
        <v>66</v>
      </c>
      <c r="H707" s="88">
        <v>262</v>
      </c>
      <c r="I707" s="13">
        <v>1875</v>
      </c>
      <c r="J707" s="13">
        <v>1848</v>
      </c>
      <c r="K707" s="13">
        <v>489</v>
      </c>
      <c r="L707" s="15">
        <f t="shared" si="21"/>
        <v>96.58279220779221</v>
      </c>
    </row>
    <row r="708" spans="1:12" x14ac:dyDescent="0.25">
      <c r="A708" s="13">
        <v>15</v>
      </c>
      <c r="B708" s="93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28">
        <v>65.733509999999995</v>
      </c>
      <c r="G708" s="13">
        <v>35</v>
      </c>
      <c r="H708" s="88">
        <v>155</v>
      </c>
      <c r="I708" s="13">
        <v>1211</v>
      </c>
      <c r="J708" s="13">
        <v>1252</v>
      </c>
      <c r="K708" s="13">
        <v>118</v>
      </c>
      <c r="L708" s="15">
        <f t="shared" si="21"/>
        <v>34.400958466453673</v>
      </c>
    </row>
    <row r="709" spans="1:12" x14ac:dyDescent="0.25">
      <c r="A709" s="13">
        <v>16</v>
      </c>
      <c r="B709" s="93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28">
        <v>108.19289999999999</v>
      </c>
      <c r="G709" s="13">
        <v>73</v>
      </c>
      <c r="H709" s="88">
        <v>236</v>
      </c>
      <c r="I709" s="13">
        <v>1763</v>
      </c>
      <c r="J709" s="13">
        <v>1817</v>
      </c>
      <c r="K709" s="13">
        <v>367</v>
      </c>
      <c r="L709" s="15">
        <f t="shared" si="21"/>
        <v>73.723170060539346</v>
      </c>
    </row>
    <row r="710" spans="1:12" x14ac:dyDescent="0.25">
      <c r="A710" s="13">
        <v>17</v>
      </c>
      <c r="B710" s="93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28">
        <v>80.276340000000005</v>
      </c>
      <c r="G710" s="13">
        <v>46</v>
      </c>
      <c r="H710" s="88">
        <v>196</v>
      </c>
      <c r="I710" s="13">
        <v>1777</v>
      </c>
      <c r="J710" s="13">
        <v>1892</v>
      </c>
      <c r="K710" s="13">
        <v>279</v>
      </c>
      <c r="L710" s="15">
        <f t="shared" si="21"/>
        <v>53.823995771670191</v>
      </c>
    </row>
    <row r="711" spans="1:12" x14ac:dyDescent="0.25">
      <c r="A711" s="13">
        <v>18</v>
      </c>
      <c r="B711" s="93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28">
        <v>100.9453</v>
      </c>
      <c r="G711" s="13">
        <v>38</v>
      </c>
      <c r="H711" s="88">
        <v>271</v>
      </c>
      <c r="I711" s="13">
        <v>1563</v>
      </c>
      <c r="J711" s="13">
        <v>1781</v>
      </c>
      <c r="K711" s="13">
        <v>216</v>
      </c>
      <c r="L711" s="15">
        <f t="shared" ref="L711:L774" si="23">K711/J711*365</f>
        <v>44.26726558113419</v>
      </c>
    </row>
    <row r="712" spans="1:12" x14ac:dyDescent="0.25">
      <c r="A712" s="13">
        <v>19</v>
      </c>
      <c r="B712" s="93" t="str">
        <f t="shared" si="22"/>
        <v>2016Praha-Východ</v>
      </c>
      <c r="C712" s="13">
        <v>2016</v>
      </c>
      <c r="D712" s="14" t="s">
        <v>133</v>
      </c>
      <c r="E712" s="14" t="s">
        <v>14</v>
      </c>
      <c r="F712" s="28">
        <v>116.2891</v>
      </c>
      <c r="G712" s="13">
        <v>57</v>
      </c>
      <c r="H712" s="88">
        <v>278</v>
      </c>
      <c r="I712" s="13">
        <v>2411</v>
      </c>
      <c r="J712" s="13">
        <v>2529</v>
      </c>
      <c r="K712" s="13">
        <v>445</v>
      </c>
      <c r="L712" s="15">
        <f t="shared" si="23"/>
        <v>64.224990114669822</v>
      </c>
    </row>
    <row r="713" spans="1:12" x14ac:dyDescent="0.25">
      <c r="A713" s="13">
        <v>20</v>
      </c>
      <c r="B713" s="93" t="str">
        <f t="shared" si="22"/>
        <v>2016Praha-Západ</v>
      </c>
      <c r="C713" s="13">
        <v>2016</v>
      </c>
      <c r="D713" s="14" t="s">
        <v>134</v>
      </c>
      <c r="E713" s="14" t="s">
        <v>14</v>
      </c>
      <c r="F713" s="28">
        <v>82.948869999999999</v>
      </c>
      <c r="G713" s="13">
        <v>37</v>
      </c>
      <c r="H713" s="88">
        <v>221</v>
      </c>
      <c r="I713" s="13">
        <v>2167</v>
      </c>
      <c r="J713" s="13">
        <v>2255</v>
      </c>
      <c r="K713" s="13">
        <v>385</v>
      </c>
      <c r="L713" s="15">
        <f t="shared" si="23"/>
        <v>62.31707317073171</v>
      </c>
    </row>
    <row r="714" spans="1:12" x14ac:dyDescent="0.25">
      <c r="A714" s="13">
        <v>21</v>
      </c>
      <c r="B714" s="93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28">
        <v>77.796620000000004</v>
      </c>
      <c r="G714" s="13">
        <v>42</v>
      </c>
      <c r="H714" s="88">
        <v>180</v>
      </c>
      <c r="I714" s="13">
        <v>1603</v>
      </c>
      <c r="J714" s="13">
        <v>1770</v>
      </c>
      <c r="K714" s="13">
        <v>235</v>
      </c>
      <c r="L714" s="15">
        <f t="shared" si="23"/>
        <v>48.460451977401128</v>
      </c>
    </row>
    <row r="715" spans="1:12" x14ac:dyDescent="0.25">
      <c r="A715" s="13">
        <v>22</v>
      </c>
      <c r="B715" s="93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28">
        <v>84.540279999999996</v>
      </c>
      <c r="G715" s="13">
        <v>49</v>
      </c>
      <c r="H715" s="88">
        <v>196</v>
      </c>
      <c r="I715" s="13">
        <v>1024</v>
      </c>
      <c r="J715" s="13">
        <v>1031</v>
      </c>
      <c r="K715" s="13">
        <v>206</v>
      </c>
      <c r="L715" s="15">
        <f t="shared" si="23"/>
        <v>72.929194956353058</v>
      </c>
    </row>
    <row r="716" spans="1:12" x14ac:dyDescent="0.25">
      <c r="A716" s="13">
        <v>23</v>
      </c>
      <c r="B716" s="93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28">
        <v>78.384309999999999</v>
      </c>
      <c r="G716" s="13">
        <v>41</v>
      </c>
      <c r="H716" s="88">
        <v>199</v>
      </c>
      <c r="I716" s="13">
        <v>2600</v>
      </c>
      <c r="J716" s="13">
        <v>2715</v>
      </c>
      <c r="K716" s="13">
        <v>379</v>
      </c>
      <c r="L716" s="15">
        <f t="shared" si="23"/>
        <v>50.952117863720069</v>
      </c>
    </row>
    <row r="717" spans="1:12" x14ac:dyDescent="0.25">
      <c r="A717" s="13">
        <v>24</v>
      </c>
      <c r="B717" s="93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28">
        <v>80.99503</v>
      </c>
      <c r="G717" s="13">
        <v>49</v>
      </c>
      <c r="H717" s="88">
        <v>194</v>
      </c>
      <c r="I717" s="13">
        <v>833</v>
      </c>
      <c r="J717" s="13">
        <v>848</v>
      </c>
      <c r="K717" s="13">
        <v>172</v>
      </c>
      <c r="L717" s="15">
        <f t="shared" si="23"/>
        <v>74.033018867924525</v>
      </c>
    </row>
    <row r="718" spans="1:12" x14ac:dyDescent="0.25">
      <c r="A718" s="13">
        <v>25</v>
      </c>
      <c r="B718" s="93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28">
        <v>65.631039999999999</v>
      </c>
      <c r="G718" s="13">
        <v>36</v>
      </c>
      <c r="H718" s="88">
        <v>134</v>
      </c>
      <c r="I718" s="13">
        <v>1259</v>
      </c>
      <c r="J718" s="13">
        <v>1308</v>
      </c>
      <c r="K718" s="13">
        <v>171</v>
      </c>
      <c r="L718" s="15">
        <f t="shared" si="23"/>
        <v>47.717889908256879</v>
      </c>
    </row>
    <row r="719" spans="1:12" x14ac:dyDescent="0.25">
      <c r="A719" s="13">
        <v>26</v>
      </c>
      <c r="B719" s="93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28">
        <v>101.3524</v>
      </c>
      <c r="G719" s="13">
        <v>43</v>
      </c>
      <c r="H719" s="88">
        <v>268</v>
      </c>
      <c r="I719" s="13">
        <v>1072</v>
      </c>
      <c r="J719" s="13">
        <v>1203</v>
      </c>
      <c r="K719" s="13">
        <v>132</v>
      </c>
      <c r="L719" s="15">
        <f t="shared" si="23"/>
        <v>40.049875311720697</v>
      </c>
    </row>
    <row r="720" spans="1:12" x14ac:dyDescent="0.25">
      <c r="A720" s="13">
        <v>27</v>
      </c>
      <c r="B720" s="93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28">
        <v>126.3359</v>
      </c>
      <c r="G720" s="13">
        <v>71</v>
      </c>
      <c r="H720" s="88">
        <v>271</v>
      </c>
      <c r="I720" s="13">
        <v>976</v>
      </c>
      <c r="J720" s="13">
        <v>1118</v>
      </c>
      <c r="K720" s="13">
        <v>184</v>
      </c>
      <c r="L720" s="15">
        <f t="shared" si="23"/>
        <v>60.071556350626118</v>
      </c>
    </row>
    <row r="721" spans="1:12" x14ac:dyDescent="0.25">
      <c r="A721" s="13">
        <v>28</v>
      </c>
      <c r="B721" s="93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28">
        <v>120.8533</v>
      </c>
      <c r="G721" s="13">
        <v>68.5</v>
      </c>
      <c r="H721" s="88">
        <v>294</v>
      </c>
      <c r="I721" s="13">
        <v>819</v>
      </c>
      <c r="J721" s="13">
        <v>927</v>
      </c>
      <c r="K721" s="13">
        <v>127</v>
      </c>
      <c r="L721" s="15">
        <f t="shared" si="23"/>
        <v>50.005393743257819</v>
      </c>
    </row>
    <row r="722" spans="1:12" x14ac:dyDescent="0.25">
      <c r="A722" s="13">
        <v>29</v>
      </c>
      <c r="B722" s="93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28">
        <v>95.621350000000007</v>
      </c>
      <c r="G722" s="13">
        <v>53</v>
      </c>
      <c r="H722" s="88">
        <v>230</v>
      </c>
      <c r="I722" s="13">
        <v>1055</v>
      </c>
      <c r="J722" s="13">
        <v>1129</v>
      </c>
      <c r="K722" s="13">
        <v>150</v>
      </c>
      <c r="L722" s="15">
        <f t="shared" si="23"/>
        <v>48.494242692648356</v>
      </c>
    </row>
    <row r="723" spans="1:12" x14ac:dyDescent="0.25">
      <c r="A723" s="13">
        <v>30</v>
      </c>
      <c r="B723" s="93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28">
        <v>72.693079999999995</v>
      </c>
      <c r="G723" s="13">
        <v>42</v>
      </c>
      <c r="H723" s="88">
        <v>168</v>
      </c>
      <c r="I723" s="13">
        <v>1215</v>
      </c>
      <c r="J723" s="13">
        <v>1250</v>
      </c>
      <c r="K723" s="13">
        <v>185</v>
      </c>
      <c r="L723" s="15">
        <f t="shared" si="23"/>
        <v>54.019999999999996</v>
      </c>
    </row>
    <row r="724" spans="1:12" x14ac:dyDescent="0.25">
      <c r="A724" s="13">
        <v>31</v>
      </c>
      <c r="B724" s="93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28">
        <v>114.1699</v>
      </c>
      <c r="G724" s="13">
        <v>51</v>
      </c>
      <c r="H724" s="88">
        <v>194</v>
      </c>
      <c r="I724" s="13">
        <v>982</v>
      </c>
      <c r="J724" s="13">
        <v>999</v>
      </c>
      <c r="K724" s="13">
        <v>125</v>
      </c>
      <c r="L724" s="15">
        <f t="shared" si="23"/>
        <v>45.670670670670674</v>
      </c>
    </row>
    <row r="725" spans="1:12" x14ac:dyDescent="0.25">
      <c r="A725" s="13">
        <v>32</v>
      </c>
      <c r="B725" s="93" t="str">
        <f t="shared" si="22"/>
        <v>2016Cheb</v>
      </c>
      <c r="C725" s="13">
        <v>2016</v>
      </c>
      <c r="D725" s="14" t="s">
        <v>35</v>
      </c>
      <c r="E725" s="14" t="s">
        <v>34</v>
      </c>
      <c r="F725" s="28">
        <v>177.80619999999999</v>
      </c>
      <c r="G725" s="13">
        <v>136</v>
      </c>
      <c r="H725" s="88">
        <v>365</v>
      </c>
      <c r="I725" s="13">
        <v>1471</v>
      </c>
      <c r="J725" s="13">
        <v>1434</v>
      </c>
      <c r="K725" s="13">
        <v>555</v>
      </c>
      <c r="L725" s="15">
        <f t="shared" si="23"/>
        <v>141.26569037656904</v>
      </c>
    </row>
    <row r="726" spans="1:12" x14ac:dyDescent="0.25">
      <c r="A726" s="13">
        <v>33</v>
      </c>
      <c r="B726" s="93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28">
        <v>149.21520000000001</v>
      </c>
      <c r="G726" s="13">
        <v>88</v>
      </c>
      <c r="H726" s="88">
        <v>391</v>
      </c>
      <c r="I726" s="13">
        <v>1958</v>
      </c>
      <c r="J726" s="13">
        <v>2550</v>
      </c>
      <c r="K726" s="13">
        <v>376</v>
      </c>
      <c r="L726" s="15">
        <f t="shared" si="23"/>
        <v>53.819607843137256</v>
      </c>
    </row>
    <row r="727" spans="1:12" x14ac:dyDescent="0.25">
      <c r="A727" s="13">
        <v>34</v>
      </c>
      <c r="B727" s="93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28">
        <v>189.14240000000001</v>
      </c>
      <c r="G727" s="13">
        <v>94</v>
      </c>
      <c r="H727" s="88">
        <v>489</v>
      </c>
      <c r="I727" s="13">
        <v>1216</v>
      </c>
      <c r="J727" s="13">
        <v>1436</v>
      </c>
      <c r="K727" s="13">
        <v>297</v>
      </c>
      <c r="L727" s="15">
        <f t="shared" si="23"/>
        <v>75.490947075208922</v>
      </c>
    </row>
    <row r="728" spans="1:12" x14ac:dyDescent="0.25">
      <c r="A728" s="13">
        <v>35</v>
      </c>
      <c r="B728" s="93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28">
        <v>121.68729999999999</v>
      </c>
      <c r="G728" s="13">
        <v>76.5</v>
      </c>
      <c r="H728" s="88">
        <v>258</v>
      </c>
      <c r="I728" s="13">
        <v>1449</v>
      </c>
      <c r="J728" s="13">
        <v>1540</v>
      </c>
      <c r="K728" s="13">
        <v>349</v>
      </c>
      <c r="L728" s="15">
        <f t="shared" si="23"/>
        <v>82.717532467532465</v>
      </c>
    </row>
    <row r="729" spans="1:12" x14ac:dyDescent="0.25">
      <c r="A729" s="13">
        <v>36</v>
      </c>
      <c r="B729" s="93" t="str">
        <f t="shared" si="22"/>
        <v>2016Plzeň-Město</v>
      </c>
      <c r="C729" s="13">
        <v>2016</v>
      </c>
      <c r="D729" s="14" t="s">
        <v>135</v>
      </c>
      <c r="E729" s="14" t="s">
        <v>34</v>
      </c>
      <c r="F729" s="28">
        <v>120.3694</v>
      </c>
      <c r="G729" s="13">
        <v>60</v>
      </c>
      <c r="H729" s="88">
        <v>260</v>
      </c>
      <c r="I729" s="13">
        <v>2478</v>
      </c>
      <c r="J729" s="13">
        <v>2556</v>
      </c>
      <c r="K729" s="13">
        <v>622</v>
      </c>
      <c r="L729" s="15">
        <f t="shared" si="23"/>
        <v>88.822378716744907</v>
      </c>
    </row>
    <row r="730" spans="1:12" x14ac:dyDescent="0.25">
      <c r="A730" s="13">
        <v>37</v>
      </c>
      <c r="B730" s="93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28">
        <v>154.14099999999999</v>
      </c>
      <c r="G730" s="13">
        <v>69</v>
      </c>
      <c r="H730" s="88">
        <v>426</v>
      </c>
      <c r="I730" s="13">
        <v>958</v>
      </c>
      <c r="J730" s="13">
        <v>1123</v>
      </c>
      <c r="K730" s="13">
        <v>182</v>
      </c>
      <c r="L730" s="15">
        <f t="shared" si="23"/>
        <v>59.154051647373109</v>
      </c>
    </row>
    <row r="731" spans="1:12" x14ac:dyDescent="0.25">
      <c r="A731" s="13">
        <v>38</v>
      </c>
      <c r="B731" s="93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28">
        <v>140.04320000000001</v>
      </c>
      <c r="G731" s="13">
        <v>120</v>
      </c>
      <c r="H731" s="88">
        <v>268</v>
      </c>
      <c r="I731" s="13">
        <v>611</v>
      </c>
      <c r="J731" s="13">
        <v>843</v>
      </c>
      <c r="K731" s="13">
        <v>114</v>
      </c>
      <c r="L731" s="15">
        <f t="shared" si="23"/>
        <v>49.359430604982208</v>
      </c>
    </row>
    <row r="732" spans="1:12" x14ac:dyDescent="0.25">
      <c r="A732" s="13">
        <v>39</v>
      </c>
      <c r="B732" s="93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28">
        <v>126.1524</v>
      </c>
      <c r="G732" s="13">
        <v>81</v>
      </c>
      <c r="H732" s="88">
        <v>280</v>
      </c>
      <c r="I732" s="13">
        <v>1620</v>
      </c>
      <c r="J732" s="13">
        <v>1701</v>
      </c>
      <c r="K732" s="13">
        <v>374</v>
      </c>
      <c r="L732" s="15">
        <f t="shared" si="23"/>
        <v>80.252792475014701</v>
      </c>
    </row>
    <row r="733" spans="1:12" x14ac:dyDescent="0.25">
      <c r="A733" s="13">
        <v>40</v>
      </c>
      <c r="B733" s="93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28">
        <v>148.79830000000001</v>
      </c>
      <c r="G733" s="13">
        <v>71</v>
      </c>
      <c r="H733" s="88">
        <v>438</v>
      </c>
      <c r="I733" s="13">
        <v>780</v>
      </c>
      <c r="J733" s="13">
        <v>805</v>
      </c>
      <c r="K733" s="13">
        <v>216</v>
      </c>
      <c r="L733" s="15">
        <f t="shared" si="23"/>
        <v>97.937888198757747</v>
      </c>
    </row>
    <row r="734" spans="1:12" x14ac:dyDescent="0.25">
      <c r="A734" s="13">
        <v>41</v>
      </c>
      <c r="B734" s="93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28">
        <v>138.0909</v>
      </c>
      <c r="G734" s="13">
        <v>75</v>
      </c>
      <c r="H734" s="88">
        <v>397</v>
      </c>
      <c r="I734" s="13">
        <v>1955</v>
      </c>
      <c r="J734" s="13">
        <v>2143</v>
      </c>
      <c r="K734" s="13">
        <v>392</v>
      </c>
      <c r="L734" s="15">
        <f t="shared" si="23"/>
        <v>66.76621558562762</v>
      </c>
    </row>
    <row r="735" spans="1:12" x14ac:dyDescent="0.25">
      <c r="A735" s="13">
        <v>42</v>
      </c>
      <c r="B735" s="93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28">
        <v>217.0317</v>
      </c>
      <c r="G735" s="13">
        <v>104.5</v>
      </c>
      <c r="H735" s="88">
        <v>602</v>
      </c>
      <c r="I735" s="13">
        <v>2580</v>
      </c>
      <c r="J735" s="13">
        <v>2396</v>
      </c>
      <c r="K735" s="13">
        <v>2004</v>
      </c>
      <c r="L735" s="15">
        <f t="shared" si="23"/>
        <v>305.28380634390652</v>
      </c>
    </row>
    <row r="736" spans="1:12" x14ac:dyDescent="0.25">
      <c r="A736" s="13">
        <v>43</v>
      </c>
      <c r="B736" s="93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28">
        <v>435.74090000000001</v>
      </c>
      <c r="G736" s="13">
        <v>435</v>
      </c>
      <c r="H736" s="88">
        <v>777</v>
      </c>
      <c r="I736" s="13">
        <v>1673</v>
      </c>
      <c r="J736" s="13">
        <v>1950</v>
      </c>
      <c r="K736" s="13">
        <v>2116</v>
      </c>
      <c r="L736" s="15">
        <f t="shared" si="23"/>
        <v>396.07179487179491</v>
      </c>
    </row>
    <row r="737" spans="1:12" x14ac:dyDescent="0.25">
      <c r="A737" s="13">
        <v>44</v>
      </c>
      <c r="B737" s="93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28">
        <v>110.93640000000001</v>
      </c>
      <c r="G737" s="13">
        <v>52</v>
      </c>
      <c r="H737" s="88">
        <v>310</v>
      </c>
      <c r="I737" s="13">
        <v>1080</v>
      </c>
      <c r="J737" s="13">
        <v>1157</v>
      </c>
      <c r="K737" s="13">
        <v>273</v>
      </c>
      <c r="L737" s="15">
        <f t="shared" si="23"/>
        <v>86.123595505617971</v>
      </c>
    </row>
    <row r="738" spans="1:12" x14ac:dyDescent="0.25">
      <c r="A738" s="13">
        <v>45</v>
      </c>
      <c r="B738" s="93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28">
        <v>185.22470000000001</v>
      </c>
      <c r="G738" s="13">
        <v>94</v>
      </c>
      <c r="H738" s="88">
        <v>435</v>
      </c>
      <c r="I738" s="13">
        <v>2153</v>
      </c>
      <c r="J738" s="13">
        <v>2348</v>
      </c>
      <c r="K738" s="13">
        <v>873</v>
      </c>
      <c r="L738" s="15">
        <f t="shared" si="23"/>
        <v>135.70911413969336</v>
      </c>
    </row>
    <row r="739" spans="1:12" x14ac:dyDescent="0.25">
      <c r="A739" s="13">
        <v>46</v>
      </c>
      <c r="B739" s="93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28">
        <v>171.82749999999999</v>
      </c>
      <c r="G739" s="13">
        <v>105</v>
      </c>
      <c r="H739" s="88">
        <v>416</v>
      </c>
      <c r="I739" s="13">
        <v>2139</v>
      </c>
      <c r="J739" s="13">
        <v>2500</v>
      </c>
      <c r="K739" s="13">
        <v>546</v>
      </c>
      <c r="L739" s="15">
        <f t="shared" si="23"/>
        <v>79.716000000000008</v>
      </c>
    </row>
    <row r="740" spans="1:12" x14ac:dyDescent="0.25">
      <c r="A740" s="13">
        <v>47</v>
      </c>
      <c r="B740" s="93" t="str">
        <f t="shared" si="22"/>
        <v>2016Louny</v>
      </c>
      <c r="C740" s="13">
        <v>2016</v>
      </c>
      <c r="D740" s="14" t="s">
        <v>50</v>
      </c>
      <c r="E740" s="14" t="s">
        <v>44</v>
      </c>
      <c r="F740" s="28">
        <v>286.74040000000002</v>
      </c>
      <c r="G740" s="13">
        <v>245.5</v>
      </c>
      <c r="H740" s="88">
        <v>507</v>
      </c>
      <c r="I740" s="13">
        <v>1136</v>
      </c>
      <c r="J740" s="13">
        <v>1633</v>
      </c>
      <c r="K740" s="13">
        <v>648</v>
      </c>
      <c r="L740" s="15">
        <f t="shared" si="23"/>
        <v>144.83772198407837</v>
      </c>
    </row>
    <row r="741" spans="1:12" x14ac:dyDescent="0.25">
      <c r="A741" s="13">
        <v>48</v>
      </c>
      <c r="B741" s="93" t="str">
        <f t="shared" si="22"/>
        <v>2016Most</v>
      </c>
      <c r="C741" s="13">
        <v>2016</v>
      </c>
      <c r="D741" s="14" t="s">
        <v>51</v>
      </c>
      <c r="E741" s="14" t="s">
        <v>44</v>
      </c>
      <c r="F741" s="28">
        <v>239.2259</v>
      </c>
      <c r="G741" s="13">
        <v>169</v>
      </c>
      <c r="H741" s="88">
        <v>560</v>
      </c>
      <c r="I741" s="13">
        <v>2301</v>
      </c>
      <c r="J741" s="13">
        <v>2251</v>
      </c>
      <c r="K741" s="13">
        <v>1375</v>
      </c>
      <c r="L741" s="15">
        <f t="shared" si="23"/>
        <v>222.9564637938694</v>
      </c>
    </row>
    <row r="742" spans="1:12" x14ac:dyDescent="0.25">
      <c r="A742" s="13">
        <v>49</v>
      </c>
      <c r="B742" s="93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28">
        <v>173.31360000000001</v>
      </c>
      <c r="G742" s="13">
        <v>110</v>
      </c>
      <c r="H742" s="88">
        <v>412</v>
      </c>
      <c r="I742" s="13">
        <v>1760</v>
      </c>
      <c r="J742" s="13">
        <v>2034</v>
      </c>
      <c r="K742" s="13">
        <v>713</v>
      </c>
      <c r="L742" s="15">
        <f t="shared" si="23"/>
        <v>127.94739429695183</v>
      </c>
    </row>
    <row r="743" spans="1:12" x14ac:dyDescent="0.25">
      <c r="A743" s="13">
        <v>50</v>
      </c>
      <c r="B743" s="93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28">
        <v>219.7354</v>
      </c>
      <c r="G743" s="13">
        <v>110</v>
      </c>
      <c r="H743" s="88">
        <v>574</v>
      </c>
      <c r="I743" s="13">
        <v>2536</v>
      </c>
      <c r="J743" s="13">
        <v>2682</v>
      </c>
      <c r="K743" s="13">
        <v>1178</v>
      </c>
      <c r="L743" s="15">
        <f t="shared" si="23"/>
        <v>160.31692766592096</v>
      </c>
    </row>
    <row r="744" spans="1:12" x14ac:dyDescent="0.25">
      <c r="A744" s="13">
        <v>51</v>
      </c>
      <c r="B744" s="93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28">
        <v>124.1362</v>
      </c>
      <c r="G744" s="13">
        <v>76</v>
      </c>
      <c r="H744" s="88">
        <v>238</v>
      </c>
      <c r="I744" s="13">
        <v>1360</v>
      </c>
      <c r="J744" s="13">
        <v>1487</v>
      </c>
      <c r="K744" s="13">
        <v>232</v>
      </c>
      <c r="L744" s="15">
        <f t="shared" si="23"/>
        <v>56.946872898453258</v>
      </c>
    </row>
    <row r="745" spans="1:12" x14ac:dyDescent="0.25">
      <c r="A745" s="13">
        <v>52</v>
      </c>
      <c r="B745" s="93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28">
        <v>137.0762</v>
      </c>
      <c r="G745" s="13">
        <v>79</v>
      </c>
      <c r="H745" s="88">
        <v>319</v>
      </c>
      <c r="I745" s="13">
        <v>1883</v>
      </c>
      <c r="J745" s="13">
        <v>2018</v>
      </c>
      <c r="K745" s="13">
        <v>633</v>
      </c>
      <c r="L745" s="15">
        <f t="shared" si="23"/>
        <v>114.49207135777998</v>
      </c>
    </row>
    <row r="746" spans="1:12" x14ac:dyDescent="0.25">
      <c r="A746" s="13">
        <v>53</v>
      </c>
      <c r="B746" s="93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28">
        <v>166.5882</v>
      </c>
      <c r="G746" s="13">
        <v>91</v>
      </c>
      <c r="H746" s="88">
        <v>389</v>
      </c>
      <c r="I746" s="13">
        <v>1156</v>
      </c>
      <c r="J746" s="13">
        <v>1710</v>
      </c>
      <c r="K746" s="13">
        <v>338</v>
      </c>
      <c r="L746" s="15">
        <f t="shared" si="23"/>
        <v>72.146198830409361</v>
      </c>
    </row>
    <row r="747" spans="1:12" x14ac:dyDescent="0.25">
      <c r="A747" s="13">
        <v>54</v>
      </c>
      <c r="B747" s="93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28">
        <v>204.2604</v>
      </c>
      <c r="G747" s="13">
        <v>147</v>
      </c>
      <c r="H747" s="88">
        <v>428</v>
      </c>
      <c r="I747" s="13">
        <v>823</v>
      </c>
      <c r="J747" s="13">
        <v>1000</v>
      </c>
      <c r="K747" s="13">
        <v>334</v>
      </c>
      <c r="L747" s="15">
        <f t="shared" si="23"/>
        <v>121.91000000000001</v>
      </c>
    </row>
    <row r="748" spans="1:12" x14ac:dyDescent="0.25">
      <c r="A748" s="13">
        <v>55</v>
      </c>
      <c r="B748" s="93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28">
        <v>117.02030000000001</v>
      </c>
      <c r="G748" s="13">
        <v>64</v>
      </c>
      <c r="H748" s="88">
        <v>287</v>
      </c>
      <c r="I748" s="13">
        <v>1392</v>
      </c>
      <c r="J748" s="13">
        <v>1570</v>
      </c>
      <c r="K748" s="13">
        <v>347</v>
      </c>
      <c r="L748" s="15">
        <f t="shared" si="23"/>
        <v>80.671974522292999</v>
      </c>
    </row>
    <row r="749" spans="1:12" x14ac:dyDescent="0.25">
      <c r="A749" s="13">
        <v>56</v>
      </c>
      <c r="B749" s="93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28">
        <v>112.4042</v>
      </c>
      <c r="G749" s="13">
        <v>73</v>
      </c>
      <c r="H749" s="88">
        <v>266</v>
      </c>
      <c r="I749" s="13">
        <v>1876</v>
      </c>
      <c r="J749" s="13">
        <v>2289</v>
      </c>
      <c r="K749" s="13">
        <v>408</v>
      </c>
      <c r="L749" s="15">
        <f t="shared" si="23"/>
        <v>65.058977719528173</v>
      </c>
    </row>
    <row r="750" spans="1:12" x14ac:dyDescent="0.25">
      <c r="A750" s="13">
        <v>57</v>
      </c>
      <c r="B750" s="93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28">
        <v>93.050489999999996</v>
      </c>
      <c r="G750" s="13">
        <v>63</v>
      </c>
      <c r="H750" s="88">
        <v>216</v>
      </c>
      <c r="I750" s="13">
        <v>1688</v>
      </c>
      <c r="J750" s="13">
        <v>1069</v>
      </c>
      <c r="K750" s="13">
        <v>882</v>
      </c>
      <c r="L750" s="15">
        <f t="shared" si="23"/>
        <v>301.15060804490173</v>
      </c>
    </row>
    <row r="751" spans="1:12" x14ac:dyDescent="0.25">
      <c r="A751" s="13">
        <v>58</v>
      </c>
      <c r="B751" s="93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28">
        <v>151.52369999999999</v>
      </c>
      <c r="G751" s="13">
        <v>91</v>
      </c>
      <c r="H751" s="88">
        <v>392</v>
      </c>
      <c r="I751" s="13">
        <v>612</v>
      </c>
      <c r="J751" s="13">
        <v>625</v>
      </c>
      <c r="K751" s="13">
        <v>268</v>
      </c>
      <c r="L751" s="15">
        <f t="shared" si="23"/>
        <v>156.512</v>
      </c>
    </row>
    <row r="752" spans="1:12" x14ac:dyDescent="0.25">
      <c r="A752" s="13">
        <v>59</v>
      </c>
      <c r="B752" s="93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28">
        <v>97.876059999999995</v>
      </c>
      <c r="G752" s="13">
        <v>48</v>
      </c>
      <c r="H752" s="88">
        <v>243</v>
      </c>
      <c r="I752" s="13">
        <v>1348</v>
      </c>
      <c r="J752" s="13">
        <v>1662</v>
      </c>
      <c r="K752" s="13">
        <v>263</v>
      </c>
      <c r="L752" s="15">
        <f t="shared" si="23"/>
        <v>57.758724428399518</v>
      </c>
    </row>
    <row r="753" spans="1:12" x14ac:dyDescent="0.25">
      <c r="A753" s="13">
        <v>60</v>
      </c>
      <c r="B753" s="93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28">
        <v>107.8165</v>
      </c>
      <c r="G753" s="13">
        <v>62</v>
      </c>
      <c r="H753" s="88">
        <v>226</v>
      </c>
      <c r="I753" s="13">
        <v>1721</v>
      </c>
      <c r="J753" s="13">
        <v>1809</v>
      </c>
      <c r="K753" s="13">
        <v>401</v>
      </c>
      <c r="L753" s="15">
        <f t="shared" si="23"/>
        <v>80.909342177998894</v>
      </c>
    </row>
    <row r="754" spans="1:12" x14ac:dyDescent="0.25">
      <c r="A754" s="13">
        <v>61</v>
      </c>
      <c r="B754" s="93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28">
        <v>94.643619999999999</v>
      </c>
      <c r="G754" s="13">
        <v>45</v>
      </c>
      <c r="H754" s="88">
        <v>263</v>
      </c>
      <c r="I754" s="13">
        <v>2014</v>
      </c>
      <c r="J754" s="13">
        <v>2125</v>
      </c>
      <c r="K754" s="13">
        <v>386</v>
      </c>
      <c r="L754" s="15">
        <f t="shared" si="23"/>
        <v>66.301176470588231</v>
      </c>
    </row>
    <row r="755" spans="1:12" x14ac:dyDescent="0.25">
      <c r="A755" s="13">
        <v>62</v>
      </c>
      <c r="B755" s="93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28">
        <v>159.98910000000001</v>
      </c>
      <c r="G755" s="13">
        <v>120</v>
      </c>
      <c r="H755" s="88">
        <v>302</v>
      </c>
      <c r="I755" s="13">
        <v>1368</v>
      </c>
      <c r="J755" s="13">
        <v>1365</v>
      </c>
      <c r="K755" s="13">
        <v>529</v>
      </c>
      <c r="L755" s="15">
        <f t="shared" si="23"/>
        <v>141.45421245421247</v>
      </c>
    </row>
    <row r="756" spans="1:12" x14ac:dyDescent="0.25">
      <c r="A756" s="13">
        <v>63</v>
      </c>
      <c r="B756" s="93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28">
        <v>192.48099999999999</v>
      </c>
      <c r="G756" s="13">
        <v>130</v>
      </c>
      <c r="H756" s="88">
        <v>449</v>
      </c>
      <c r="I756" s="13">
        <v>3571</v>
      </c>
      <c r="J756" s="13">
        <v>4188</v>
      </c>
      <c r="K756" s="13">
        <v>1532</v>
      </c>
      <c r="L756" s="15">
        <f t="shared" si="23"/>
        <v>133.51957975167144</v>
      </c>
    </row>
    <row r="757" spans="1:12" x14ac:dyDescent="0.25">
      <c r="A757" s="13">
        <v>64</v>
      </c>
      <c r="B757" s="93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28">
        <v>233.4836</v>
      </c>
      <c r="G757" s="13">
        <v>134</v>
      </c>
      <c r="H757" s="88">
        <v>563</v>
      </c>
      <c r="I757" s="13">
        <v>1590</v>
      </c>
      <c r="J757" s="13">
        <v>2101</v>
      </c>
      <c r="K757" s="13">
        <v>470</v>
      </c>
      <c r="L757" s="15">
        <f t="shared" si="23"/>
        <v>81.651594478819604</v>
      </c>
    </row>
    <row r="758" spans="1:12" x14ac:dyDescent="0.25">
      <c r="A758" s="13">
        <v>65</v>
      </c>
      <c r="B758" s="93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28">
        <v>173.7722</v>
      </c>
      <c r="G758" s="13">
        <v>95</v>
      </c>
      <c r="H758" s="88">
        <v>459</v>
      </c>
      <c r="I758" s="13">
        <v>1548</v>
      </c>
      <c r="J758" s="13">
        <v>1428</v>
      </c>
      <c r="K758" s="13">
        <v>788</v>
      </c>
      <c r="L758" s="15">
        <f t="shared" si="23"/>
        <v>201.41456582633054</v>
      </c>
    </row>
    <row r="759" spans="1:12" x14ac:dyDescent="0.25">
      <c r="A759" s="13">
        <v>66</v>
      </c>
      <c r="B759" s="93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28">
        <v>280.20319999999998</v>
      </c>
      <c r="G759" s="13">
        <v>223</v>
      </c>
      <c r="H759" s="88">
        <v>558</v>
      </c>
      <c r="I759" s="13">
        <v>1299</v>
      </c>
      <c r="J759" s="13">
        <v>1656</v>
      </c>
      <c r="K759" s="13">
        <v>962</v>
      </c>
      <c r="L759" s="15">
        <f t="shared" si="23"/>
        <v>212.03502415458939</v>
      </c>
    </row>
    <row r="760" spans="1:12" x14ac:dyDescent="0.25">
      <c r="A760" s="13">
        <v>67</v>
      </c>
      <c r="B760" s="93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28">
        <v>174.21719999999999</v>
      </c>
      <c r="G760" s="13">
        <v>133</v>
      </c>
      <c r="H760" s="88">
        <v>337</v>
      </c>
      <c r="I760" s="13">
        <v>1256</v>
      </c>
      <c r="J760" s="13">
        <v>1449</v>
      </c>
      <c r="K760" s="13">
        <v>422</v>
      </c>
      <c r="L760" s="15">
        <f t="shared" si="23"/>
        <v>106.30089717046239</v>
      </c>
    </row>
    <row r="761" spans="1:12" x14ac:dyDescent="0.25">
      <c r="A761" s="13">
        <v>68</v>
      </c>
      <c r="B761" s="93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28">
        <v>188.31030000000001</v>
      </c>
      <c r="G761" s="13">
        <v>135</v>
      </c>
      <c r="H761" s="88">
        <v>407</v>
      </c>
      <c r="I761" s="13">
        <v>1913</v>
      </c>
      <c r="J761" s="13">
        <v>2003</v>
      </c>
      <c r="K761" s="13">
        <v>882</v>
      </c>
      <c r="L761" s="15">
        <f t="shared" si="23"/>
        <v>160.7239141288068</v>
      </c>
    </row>
    <row r="762" spans="1:12" x14ac:dyDescent="0.25">
      <c r="A762" s="13">
        <v>69</v>
      </c>
      <c r="B762" s="93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28">
        <v>133.203</v>
      </c>
      <c r="G762" s="13">
        <v>96</v>
      </c>
      <c r="H762" s="88">
        <v>280</v>
      </c>
      <c r="I762" s="13">
        <v>1323</v>
      </c>
      <c r="J762" s="13">
        <v>1444</v>
      </c>
      <c r="K762" s="13">
        <v>387</v>
      </c>
      <c r="L762" s="15">
        <f t="shared" si="23"/>
        <v>97.822022160664815</v>
      </c>
    </row>
    <row r="763" spans="1:12" x14ac:dyDescent="0.25">
      <c r="A763" s="13">
        <v>70</v>
      </c>
      <c r="B763" s="93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28">
        <v>110.7911</v>
      </c>
      <c r="G763" s="13">
        <v>81</v>
      </c>
      <c r="H763" s="88">
        <v>227</v>
      </c>
      <c r="I763" s="13">
        <v>1061</v>
      </c>
      <c r="J763" s="13">
        <v>1072</v>
      </c>
      <c r="K763" s="13">
        <v>325</v>
      </c>
      <c r="L763" s="15">
        <f t="shared" si="23"/>
        <v>110.65764925373135</v>
      </c>
    </row>
    <row r="764" spans="1:12" x14ac:dyDescent="0.25">
      <c r="A764" s="13">
        <v>71</v>
      </c>
      <c r="B764" s="93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28">
        <v>171.92349999999999</v>
      </c>
      <c r="G764" s="13">
        <v>120</v>
      </c>
      <c r="H764" s="88">
        <v>352</v>
      </c>
      <c r="I764" s="13">
        <v>1706</v>
      </c>
      <c r="J764" s="13">
        <v>2042</v>
      </c>
      <c r="K764" s="13">
        <v>958</v>
      </c>
      <c r="L764" s="15">
        <f t="shared" si="23"/>
        <v>171.23898139079333</v>
      </c>
    </row>
    <row r="765" spans="1:12" x14ac:dyDescent="0.25">
      <c r="A765" s="13">
        <v>72</v>
      </c>
      <c r="B765" s="93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28">
        <v>271.02339999999998</v>
      </c>
      <c r="G765" s="13">
        <v>189</v>
      </c>
      <c r="H765" s="88">
        <v>558</v>
      </c>
      <c r="I765" s="13">
        <v>832</v>
      </c>
      <c r="J765" s="13">
        <v>1099</v>
      </c>
      <c r="K765" s="13">
        <v>506</v>
      </c>
      <c r="L765" s="15">
        <f t="shared" si="23"/>
        <v>168.05277525022748</v>
      </c>
    </row>
    <row r="766" spans="1:12" x14ac:dyDescent="0.25">
      <c r="A766" s="13">
        <v>73</v>
      </c>
      <c r="B766" s="93" t="str">
        <f t="shared" si="22"/>
        <v>2016Zlín</v>
      </c>
      <c r="C766" s="13">
        <v>2016</v>
      </c>
      <c r="D766" s="14" t="s">
        <v>78</v>
      </c>
      <c r="E766" s="14" t="s">
        <v>67</v>
      </c>
      <c r="F766" s="28">
        <v>95.671090000000007</v>
      </c>
      <c r="G766" s="13">
        <v>42</v>
      </c>
      <c r="H766" s="88">
        <v>250</v>
      </c>
      <c r="I766" s="13">
        <v>1987</v>
      </c>
      <c r="J766" s="13">
        <v>2030</v>
      </c>
      <c r="K766" s="13">
        <v>502</v>
      </c>
      <c r="L766" s="15">
        <f t="shared" si="23"/>
        <v>90.261083743842363</v>
      </c>
    </row>
    <row r="767" spans="1:12" x14ac:dyDescent="0.25">
      <c r="A767" s="13">
        <v>74</v>
      </c>
      <c r="B767" s="93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28">
        <v>272.92759999999998</v>
      </c>
      <c r="G767" s="13">
        <v>211</v>
      </c>
      <c r="H767" s="88">
        <v>579</v>
      </c>
      <c r="I767" s="13">
        <v>1489</v>
      </c>
      <c r="J767" s="13">
        <v>2052</v>
      </c>
      <c r="K767" s="13">
        <v>799</v>
      </c>
      <c r="L767" s="15">
        <f t="shared" si="23"/>
        <v>142.12231968810917</v>
      </c>
    </row>
    <row r="768" spans="1:12" x14ac:dyDescent="0.25">
      <c r="A768" s="13">
        <v>75</v>
      </c>
      <c r="B768" s="93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28">
        <v>217.16120000000001</v>
      </c>
      <c r="G768" s="13">
        <v>155</v>
      </c>
      <c r="H768" s="88">
        <v>465</v>
      </c>
      <c r="I768" s="13">
        <v>1272</v>
      </c>
      <c r="J768" s="13">
        <v>1650</v>
      </c>
      <c r="K768" s="13">
        <v>699</v>
      </c>
      <c r="L768" s="15">
        <f t="shared" si="23"/>
        <v>154.62727272727273</v>
      </c>
    </row>
    <row r="769" spans="1:12" x14ac:dyDescent="0.25">
      <c r="A769" s="13">
        <v>76</v>
      </c>
      <c r="B769" s="93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28">
        <v>191.44739999999999</v>
      </c>
      <c r="G769" s="13">
        <v>143</v>
      </c>
      <c r="H769" s="88">
        <v>401</v>
      </c>
      <c r="I769" s="13">
        <v>1724</v>
      </c>
      <c r="J769" s="13">
        <v>1947</v>
      </c>
      <c r="K769" s="13">
        <v>743</v>
      </c>
      <c r="L769" s="15">
        <f t="shared" si="23"/>
        <v>139.28864920390345</v>
      </c>
    </row>
    <row r="770" spans="1:12" x14ac:dyDescent="0.25">
      <c r="A770" s="13">
        <v>77</v>
      </c>
      <c r="B770" s="93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28">
        <v>204.98070000000001</v>
      </c>
      <c r="G770" s="13">
        <v>151</v>
      </c>
      <c r="H770" s="88">
        <v>426</v>
      </c>
      <c r="I770" s="13">
        <v>2306</v>
      </c>
      <c r="J770" s="13">
        <v>2977</v>
      </c>
      <c r="K770" s="13">
        <v>1062</v>
      </c>
      <c r="L770" s="15">
        <f t="shared" si="23"/>
        <v>130.20826335236816</v>
      </c>
    </row>
    <row r="771" spans="1:12" x14ac:dyDescent="0.25">
      <c r="A771" s="13">
        <v>78</v>
      </c>
      <c r="B771" s="93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28">
        <v>197.56809999999999</v>
      </c>
      <c r="G771" s="13">
        <v>124</v>
      </c>
      <c r="H771" s="88">
        <v>469</v>
      </c>
      <c r="I771" s="13">
        <v>692</v>
      </c>
      <c r="J771" s="13">
        <v>624</v>
      </c>
      <c r="K771" s="13">
        <v>405</v>
      </c>
      <c r="L771" s="15">
        <f t="shared" si="23"/>
        <v>236.89903846153848</v>
      </c>
    </row>
    <row r="772" spans="1:12" x14ac:dyDescent="0.25">
      <c r="A772" s="13">
        <v>79</v>
      </c>
      <c r="B772" s="93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28">
        <v>148.74469999999999</v>
      </c>
      <c r="G772" s="13">
        <v>107</v>
      </c>
      <c r="H772" s="88">
        <v>315</v>
      </c>
      <c r="I772" s="13">
        <v>3813</v>
      </c>
      <c r="J772" s="13">
        <v>4651</v>
      </c>
      <c r="K772" s="13">
        <v>1374</v>
      </c>
      <c r="L772" s="15">
        <f t="shared" si="23"/>
        <v>107.82842399483982</v>
      </c>
    </row>
    <row r="773" spans="1:12" x14ac:dyDescent="0.25">
      <c r="A773" s="13">
        <v>80</v>
      </c>
      <c r="B773" s="93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28">
        <v>165.12629999999999</v>
      </c>
      <c r="G773" s="13">
        <v>102</v>
      </c>
      <c r="H773" s="88">
        <v>398</v>
      </c>
      <c r="I773" s="13">
        <v>1954</v>
      </c>
      <c r="J773" s="13">
        <v>2361</v>
      </c>
      <c r="K773" s="13">
        <v>706</v>
      </c>
      <c r="L773" s="15">
        <f t="shared" si="23"/>
        <v>109.14443032613299</v>
      </c>
    </row>
    <row r="774" spans="1:12" x14ac:dyDescent="0.25">
      <c r="A774" s="13">
        <v>81</v>
      </c>
      <c r="B774" s="93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28">
        <v>149.4744</v>
      </c>
      <c r="G774" s="13">
        <v>111</v>
      </c>
      <c r="H774" s="88">
        <v>306</v>
      </c>
      <c r="I774" s="13">
        <v>3009</v>
      </c>
      <c r="J774" s="13">
        <v>2834</v>
      </c>
      <c r="K774" s="13">
        <v>1156</v>
      </c>
      <c r="L774" s="15">
        <f t="shared" si="23"/>
        <v>148.8849682427664</v>
      </c>
    </row>
    <row r="775" spans="1:12" x14ac:dyDescent="0.25">
      <c r="A775" s="13">
        <v>82</v>
      </c>
      <c r="B775" s="93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28">
        <v>136.6885</v>
      </c>
      <c r="G775" s="13">
        <v>98</v>
      </c>
      <c r="H775" s="88">
        <v>312</v>
      </c>
      <c r="I775" s="13">
        <v>2663</v>
      </c>
      <c r="J775" s="13">
        <v>2827</v>
      </c>
      <c r="K775" s="13">
        <v>822</v>
      </c>
      <c r="L775" s="15">
        <f t="shared" ref="L775:L838" si="25">K775/J775*365</f>
        <v>106.13017332861691</v>
      </c>
    </row>
    <row r="776" spans="1:12" x14ac:dyDescent="0.25">
      <c r="A776" s="13">
        <v>83</v>
      </c>
      <c r="B776" s="93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28">
        <v>154.0427</v>
      </c>
      <c r="G776" s="13">
        <v>84</v>
      </c>
      <c r="H776" s="88">
        <v>392</v>
      </c>
      <c r="I776" s="13">
        <v>4955</v>
      </c>
      <c r="J776" s="13">
        <v>6024</v>
      </c>
      <c r="K776" s="13">
        <v>1242</v>
      </c>
      <c r="L776" s="15">
        <f t="shared" si="25"/>
        <v>75.253984063745023</v>
      </c>
    </row>
    <row r="777" spans="1:12" x14ac:dyDescent="0.25">
      <c r="A777" s="13">
        <v>84</v>
      </c>
      <c r="B777" s="93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28">
        <v>130.05670000000001</v>
      </c>
      <c r="G777" s="13">
        <v>84</v>
      </c>
      <c r="H777" s="88">
        <v>270</v>
      </c>
      <c r="I777" s="13">
        <v>2660</v>
      </c>
      <c r="J777" s="13">
        <v>1673</v>
      </c>
      <c r="K777" s="13">
        <v>1505</v>
      </c>
      <c r="L777" s="15">
        <f t="shared" si="25"/>
        <v>328.347280334728</v>
      </c>
    </row>
    <row r="778" spans="1:12" x14ac:dyDescent="0.25">
      <c r="A778" s="13">
        <v>85</v>
      </c>
      <c r="B778" s="93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28">
        <v>146.1996</v>
      </c>
      <c r="G778" s="13">
        <v>100</v>
      </c>
      <c r="H778" s="88">
        <v>311</v>
      </c>
      <c r="I778" s="13">
        <v>1573</v>
      </c>
      <c r="J778" s="13">
        <v>1606</v>
      </c>
      <c r="K778" s="13">
        <v>535</v>
      </c>
      <c r="L778" s="15">
        <f t="shared" si="25"/>
        <v>121.59090909090909</v>
      </c>
    </row>
    <row r="779" spans="1:12" x14ac:dyDescent="0.25">
      <c r="A779" s="13">
        <v>86</v>
      </c>
      <c r="B779" s="93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28">
        <v>179.8192</v>
      </c>
      <c r="G779" s="13">
        <v>82</v>
      </c>
      <c r="H779" s="88">
        <v>521</v>
      </c>
      <c r="I779" s="13">
        <v>1298</v>
      </c>
      <c r="J779" s="13">
        <v>1626</v>
      </c>
      <c r="K779" s="13">
        <v>423</v>
      </c>
      <c r="L779" s="15">
        <f t="shared" si="25"/>
        <v>94.953874538745382</v>
      </c>
    </row>
    <row r="780" spans="1:12" x14ac:dyDescent="0.25">
      <c r="A780" s="13">
        <v>1</v>
      </c>
      <c r="B780" s="93" t="str">
        <f t="shared" si="24"/>
        <v>2017Praha 1</v>
      </c>
      <c r="C780" s="13">
        <v>2017</v>
      </c>
      <c r="D780" s="14" t="s">
        <v>2</v>
      </c>
      <c r="E780" s="14" t="s">
        <v>3</v>
      </c>
      <c r="F780" s="28">
        <v>266.84129999999999</v>
      </c>
      <c r="G780" s="13">
        <v>172</v>
      </c>
      <c r="H780" s="88">
        <v>679</v>
      </c>
      <c r="I780" s="13">
        <v>230</v>
      </c>
      <c r="J780" s="13">
        <v>285</v>
      </c>
      <c r="K780" s="13">
        <v>105</v>
      </c>
      <c r="L780" s="15">
        <f t="shared" si="25"/>
        <v>134.4736842105263</v>
      </c>
    </row>
    <row r="781" spans="1:12" x14ac:dyDescent="0.25">
      <c r="A781" s="13">
        <v>2</v>
      </c>
      <c r="B781" s="93" t="str">
        <f t="shared" si="24"/>
        <v>2017Praha 2</v>
      </c>
      <c r="C781" s="13">
        <v>2017</v>
      </c>
      <c r="D781" s="14" t="s">
        <v>4</v>
      </c>
      <c r="E781" s="14" t="s">
        <v>3</v>
      </c>
      <c r="F781" s="28">
        <v>211.98150000000001</v>
      </c>
      <c r="G781" s="13">
        <v>106</v>
      </c>
      <c r="H781" s="88">
        <v>554</v>
      </c>
      <c r="I781" s="13">
        <v>475</v>
      </c>
      <c r="J781" s="13">
        <v>507</v>
      </c>
      <c r="K781" s="13">
        <v>142</v>
      </c>
      <c r="L781" s="15">
        <f t="shared" si="25"/>
        <v>102.22879684418146</v>
      </c>
    </row>
    <row r="782" spans="1:12" x14ac:dyDescent="0.25">
      <c r="A782" s="13">
        <v>3</v>
      </c>
      <c r="B782" s="93" t="str">
        <f t="shared" si="24"/>
        <v>2017Praha 3</v>
      </c>
      <c r="C782" s="13">
        <v>2017</v>
      </c>
      <c r="D782" s="14" t="s">
        <v>5</v>
      </c>
      <c r="E782" s="14" t="s">
        <v>3</v>
      </c>
      <c r="F782" s="28">
        <v>129.99090000000001</v>
      </c>
      <c r="G782" s="13">
        <v>82</v>
      </c>
      <c r="H782" s="88">
        <v>297</v>
      </c>
      <c r="I782" s="13">
        <v>1101</v>
      </c>
      <c r="J782" s="13">
        <v>1062</v>
      </c>
      <c r="K782" s="13">
        <v>308</v>
      </c>
      <c r="L782" s="15">
        <f t="shared" si="25"/>
        <v>105.8568738229755</v>
      </c>
    </row>
    <row r="783" spans="1:12" x14ac:dyDescent="0.25">
      <c r="A783" s="13">
        <v>4</v>
      </c>
      <c r="B783" s="93" t="str">
        <f t="shared" si="24"/>
        <v>2017Praha 4</v>
      </c>
      <c r="C783" s="13">
        <v>2017</v>
      </c>
      <c r="D783" s="14" t="s">
        <v>6</v>
      </c>
      <c r="E783" s="14" t="s">
        <v>3</v>
      </c>
      <c r="F783" s="28">
        <v>128.73699999999999</v>
      </c>
      <c r="G783" s="13">
        <v>75</v>
      </c>
      <c r="H783" s="88">
        <v>315</v>
      </c>
      <c r="I783" s="13">
        <v>3343</v>
      </c>
      <c r="J783" s="13">
        <v>3272</v>
      </c>
      <c r="K783" s="13">
        <v>1124</v>
      </c>
      <c r="L783" s="15">
        <f t="shared" si="25"/>
        <v>125.38508557457213</v>
      </c>
    </row>
    <row r="784" spans="1:12" x14ac:dyDescent="0.25">
      <c r="A784" s="13">
        <v>5</v>
      </c>
      <c r="B784" s="93" t="str">
        <f t="shared" si="24"/>
        <v>2017Praha 5</v>
      </c>
      <c r="C784" s="13">
        <v>2017</v>
      </c>
      <c r="D784" s="14" t="s">
        <v>7</v>
      </c>
      <c r="E784" s="14" t="s">
        <v>3</v>
      </c>
      <c r="F784" s="28">
        <v>132.3964</v>
      </c>
      <c r="G784" s="13">
        <v>75</v>
      </c>
      <c r="H784" s="88">
        <v>297</v>
      </c>
      <c r="I784" s="13">
        <v>2153</v>
      </c>
      <c r="J784" s="13">
        <v>2063</v>
      </c>
      <c r="K784" s="13">
        <v>641</v>
      </c>
      <c r="L784" s="15">
        <f t="shared" si="25"/>
        <v>113.41008240426564</v>
      </c>
    </row>
    <row r="785" spans="1:12" x14ac:dyDescent="0.25">
      <c r="A785" s="13">
        <v>6</v>
      </c>
      <c r="B785" s="93" t="str">
        <f t="shared" si="24"/>
        <v>2017Praha 6</v>
      </c>
      <c r="C785" s="13">
        <v>2017</v>
      </c>
      <c r="D785" s="14" t="s">
        <v>8</v>
      </c>
      <c r="E785" s="14" t="s">
        <v>3</v>
      </c>
      <c r="F785" s="28">
        <v>207.1688</v>
      </c>
      <c r="G785" s="13">
        <v>120.5</v>
      </c>
      <c r="H785" s="88">
        <v>544</v>
      </c>
      <c r="I785" s="13">
        <v>1149</v>
      </c>
      <c r="J785" s="13">
        <v>1194</v>
      </c>
      <c r="K785" s="13">
        <v>502</v>
      </c>
      <c r="L785" s="15">
        <f t="shared" si="25"/>
        <v>153.45896147403684</v>
      </c>
    </row>
    <row r="786" spans="1:12" x14ac:dyDescent="0.25">
      <c r="A786" s="13">
        <v>7</v>
      </c>
      <c r="B786" s="93" t="str">
        <f t="shared" si="24"/>
        <v>2017Praha 7</v>
      </c>
      <c r="C786" s="13">
        <v>2017</v>
      </c>
      <c r="D786" s="14" t="s">
        <v>9</v>
      </c>
      <c r="E786" s="14" t="s">
        <v>3</v>
      </c>
      <c r="F786" s="28">
        <v>229.9308</v>
      </c>
      <c r="G786" s="13">
        <v>135</v>
      </c>
      <c r="H786" s="88">
        <v>603.5</v>
      </c>
      <c r="I786" s="13">
        <v>354</v>
      </c>
      <c r="J786" s="13">
        <v>370</v>
      </c>
      <c r="K786" s="13">
        <v>205</v>
      </c>
      <c r="L786" s="15">
        <f t="shared" si="25"/>
        <v>202.22972972972974</v>
      </c>
    </row>
    <row r="787" spans="1:12" x14ac:dyDescent="0.25">
      <c r="A787" s="13">
        <v>8</v>
      </c>
      <c r="B787" s="93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28">
        <v>157.9717</v>
      </c>
      <c r="G787" s="13">
        <v>87.5</v>
      </c>
      <c r="H787" s="88">
        <v>356</v>
      </c>
      <c r="I787" s="13">
        <v>1354</v>
      </c>
      <c r="J787" s="13">
        <v>1451</v>
      </c>
      <c r="K787" s="13">
        <v>416</v>
      </c>
      <c r="L787" s="15">
        <f t="shared" si="25"/>
        <v>104.64507236388698</v>
      </c>
    </row>
    <row r="788" spans="1:12" x14ac:dyDescent="0.25">
      <c r="A788" s="13">
        <v>9</v>
      </c>
      <c r="B788" s="93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28">
        <v>139.46350000000001</v>
      </c>
      <c r="G788" s="13">
        <v>99</v>
      </c>
      <c r="H788" s="88">
        <v>288</v>
      </c>
      <c r="I788" s="13">
        <v>1931</v>
      </c>
      <c r="J788" s="13">
        <v>2065</v>
      </c>
      <c r="K788" s="13">
        <v>463</v>
      </c>
      <c r="L788" s="15">
        <f t="shared" si="25"/>
        <v>81.837772397094426</v>
      </c>
    </row>
    <row r="789" spans="1:12" x14ac:dyDescent="0.25">
      <c r="A789" s="13">
        <v>10</v>
      </c>
      <c r="B789" s="93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28">
        <v>156.28280000000001</v>
      </c>
      <c r="G789" s="13">
        <v>85</v>
      </c>
      <c r="H789" s="88">
        <v>357</v>
      </c>
      <c r="I789" s="13">
        <v>2038</v>
      </c>
      <c r="J789" s="13">
        <v>2040</v>
      </c>
      <c r="K789" s="13">
        <v>559</v>
      </c>
      <c r="L789" s="15">
        <f t="shared" si="25"/>
        <v>100.01715686274511</v>
      </c>
    </row>
    <row r="790" spans="1:12" x14ac:dyDescent="0.25">
      <c r="A790" s="13">
        <v>11</v>
      </c>
      <c r="B790" s="93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28">
        <v>131.86340000000001</v>
      </c>
      <c r="G790" s="13">
        <v>94.5</v>
      </c>
      <c r="H790" s="88">
        <v>292</v>
      </c>
      <c r="I790" s="13">
        <v>1278</v>
      </c>
      <c r="J790" s="13">
        <v>1273</v>
      </c>
      <c r="K790" s="13">
        <v>261</v>
      </c>
      <c r="L790" s="15">
        <f t="shared" si="25"/>
        <v>74.835035349567946</v>
      </c>
    </row>
    <row r="791" spans="1:12" x14ac:dyDescent="0.25">
      <c r="A791" s="13">
        <v>12</v>
      </c>
      <c r="B791" s="93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28">
        <v>98.084879999999998</v>
      </c>
      <c r="G791" s="13">
        <v>49</v>
      </c>
      <c r="H791" s="88">
        <v>260</v>
      </c>
      <c r="I791" s="13">
        <v>874</v>
      </c>
      <c r="J791" s="13">
        <v>910</v>
      </c>
      <c r="K791" s="13">
        <v>225</v>
      </c>
      <c r="L791" s="15">
        <f t="shared" si="25"/>
        <v>90.247252747252745</v>
      </c>
    </row>
    <row r="792" spans="1:12" x14ac:dyDescent="0.25">
      <c r="A792" s="13">
        <v>13</v>
      </c>
      <c r="B792" s="93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28">
        <v>126.75839999999999</v>
      </c>
      <c r="G792" s="13">
        <v>77</v>
      </c>
      <c r="H792" s="88">
        <v>304</v>
      </c>
      <c r="I792" s="13">
        <v>2484</v>
      </c>
      <c r="J792" s="13">
        <v>2685</v>
      </c>
      <c r="K792" s="13">
        <v>622</v>
      </c>
      <c r="L792" s="15">
        <f t="shared" si="25"/>
        <v>84.554934823091244</v>
      </c>
    </row>
    <row r="793" spans="1:12" x14ac:dyDescent="0.25">
      <c r="A793" s="13">
        <v>14</v>
      </c>
      <c r="B793" s="93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28">
        <v>120.2928</v>
      </c>
      <c r="G793" s="13">
        <v>76</v>
      </c>
      <c r="H793" s="88">
        <v>270</v>
      </c>
      <c r="I793" s="13">
        <v>1611</v>
      </c>
      <c r="J793" s="13">
        <v>1613</v>
      </c>
      <c r="K793" s="13">
        <v>487</v>
      </c>
      <c r="L793" s="15">
        <f t="shared" si="25"/>
        <v>110.20148791072535</v>
      </c>
    </row>
    <row r="794" spans="1:12" x14ac:dyDescent="0.25">
      <c r="A794" s="13">
        <v>15</v>
      </c>
      <c r="B794" s="93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28">
        <v>66.735740000000007</v>
      </c>
      <c r="G794" s="13">
        <v>39</v>
      </c>
      <c r="H794" s="88">
        <v>153</v>
      </c>
      <c r="I794" s="13">
        <v>1169</v>
      </c>
      <c r="J794" s="13">
        <v>1146</v>
      </c>
      <c r="K794" s="13">
        <v>141</v>
      </c>
      <c r="L794" s="15">
        <f t="shared" si="25"/>
        <v>44.90837696335079</v>
      </c>
    </row>
    <row r="795" spans="1:12" x14ac:dyDescent="0.25">
      <c r="A795" s="13">
        <v>16</v>
      </c>
      <c r="B795" s="93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28">
        <v>102.4019</v>
      </c>
      <c r="G795" s="13">
        <v>62</v>
      </c>
      <c r="H795" s="88">
        <v>237</v>
      </c>
      <c r="I795" s="13">
        <v>1358</v>
      </c>
      <c r="J795" s="13">
        <v>1432</v>
      </c>
      <c r="K795" s="13">
        <v>293</v>
      </c>
      <c r="L795" s="15">
        <f t="shared" si="25"/>
        <v>74.682262569832403</v>
      </c>
    </row>
    <row r="796" spans="1:12" x14ac:dyDescent="0.25">
      <c r="A796" s="13">
        <v>17</v>
      </c>
      <c r="B796" s="93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28">
        <v>75.073490000000007</v>
      </c>
      <c r="G796" s="13">
        <v>42</v>
      </c>
      <c r="H796" s="88">
        <v>180</v>
      </c>
      <c r="I796" s="13">
        <v>1693</v>
      </c>
      <c r="J796" s="13">
        <v>1711</v>
      </c>
      <c r="K796" s="13">
        <v>261</v>
      </c>
      <c r="L796" s="15">
        <f t="shared" si="25"/>
        <v>55.677966101694921</v>
      </c>
    </row>
    <row r="797" spans="1:12" x14ac:dyDescent="0.25">
      <c r="A797" s="13">
        <v>18</v>
      </c>
      <c r="B797" s="93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28">
        <v>67.721239999999995</v>
      </c>
      <c r="G797" s="13">
        <v>34</v>
      </c>
      <c r="H797" s="88">
        <v>163</v>
      </c>
      <c r="I797" s="13">
        <v>1499</v>
      </c>
      <c r="J797" s="13">
        <v>1525</v>
      </c>
      <c r="K797" s="13">
        <v>190</v>
      </c>
      <c r="L797" s="15">
        <f t="shared" si="25"/>
        <v>45.475409836065573</v>
      </c>
    </row>
    <row r="798" spans="1:12" x14ac:dyDescent="0.25">
      <c r="A798" s="13">
        <v>19</v>
      </c>
      <c r="B798" s="93" t="str">
        <f t="shared" si="24"/>
        <v>2017Praha-Východ</v>
      </c>
      <c r="C798" s="13">
        <v>2017</v>
      </c>
      <c r="D798" s="14" t="s">
        <v>133</v>
      </c>
      <c r="E798" s="14" t="s">
        <v>14</v>
      </c>
      <c r="F798" s="28">
        <v>93.629779999999997</v>
      </c>
      <c r="G798" s="13">
        <v>54</v>
      </c>
      <c r="H798" s="88">
        <v>227</v>
      </c>
      <c r="I798" s="13">
        <v>2201</v>
      </c>
      <c r="J798" s="13">
        <v>2168</v>
      </c>
      <c r="K798" s="13">
        <v>479</v>
      </c>
      <c r="L798" s="15">
        <f t="shared" si="25"/>
        <v>80.643450184501845</v>
      </c>
    </row>
    <row r="799" spans="1:12" x14ac:dyDescent="0.25">
      <c r="A799" s="13">
        <v>20</v>
      </c>
      <c r="B799" s="93" t="str">
        <f t="shared" si="24"/>
        <v>2017Praha-Západ</v>
      </c>
      <c r="C799" s="13">
        <v>2017</v>
      </c>
      <c r="D799" s="14" t="s">
        <v>134</v>
      </c>
      <c r="E799" s="14" t="s">
        <v>14</v>
      </c>
      <c r="F799" s="28">
        <v>72.509860000000003</v>
      </c>
      <c r="G799" s="13">
        <v>38</v>
      </c>
      <c r="H799" s="88">
        <v>199</v>
      </c>
      <c r="I799" s="13">
        <v>2200</v>
      </c>
      <c r="J799" s="13">
        <v>2105</v>
      </c>
      <c r="K799" s="13">
        <v>483</v>
      </c>
      <c r="L799" s="15">
        <f t="shared" si="25"/>
        <v>83.750593824228019</v>
      </c>
    </row>
    <row r="800" spans="1:12" x14ac:dyDescent="0.25">
      <c r="A800" s="13">
        <v>21</v>
      </c>
      <c r="B800" s="93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28">
        <v>63.62518</v>
      </c>
      <c r="G800" s="13">
        <v>40</v>
      </c>
      <c r="H800" s="88">
        <v>126</v>
      </c>
      <c r="I800" s="13">
        <v>1846</v>
      </c>
      <c r="J800" s="13">
        <v>1752</v>
      </c>
      <c r="K800" s="13">
        <v>329</v>
      </c>
      <c r="L800" s="15">
        <f t="shared" si="25"/>
        <v>68.541666666666671</v>
      </c>
    </row>
    <row r="801" spans="1:12" x14ac:dyDescent="0.25">
      <c r="A801" s="13">
        <v>22</v>
      </c>
      <c r="B801" s="93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28">
        <v>93.433170000000004</v>
      </c>
      <c r="G801" s="13">
        <v>50</v>
      </c>
      <c r="H801" s="88">
        <v>225</v>
      </c>
      <c r="I801" s="13">
        <v>890</v>
      </c>
      <c r="J801" s="13">
        <v>932</v>
      </c>
      <c r="K801" s="13">
        <v>164</v>
      </c>
      <c r="L801" s="15">
        <f t="shared" si="25"/>
        <v>64.227467811158803</v>
      </c>
    </row>
    <row r="802" spans="1:12" x14ac:dyDescent="0.25">
      <c r="A802" s="13">
        <v>23</v>
      </c>
      <c r="B802" s="93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28">
        <v>75.160020000000003</v>
      </c>
      <c r="G802" s="13">
        <v>35</v>
      </c>
      <c r="H802" s="88">
        <v>192</v>
      </c>
      <c r="I802" s="13">
        <v>2308</v>
      </c>
      <c r="J802" s="13">
        <v>2245</v>
      </c>
      <c r="K802" s="13">
        <v>442</v>
      </c>
      <c r="L802" s="15">
        <f t="shared" si="25"/>
        <v>71.861915367483292</v>
      </c>
    </row>
    <row r="803" spans="1:12" x14ac:dyDescent="0.25">
      <c r="A803" s="13">
        <v>24</v>
      </c>
      <c r="B803" s="93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28">
        <v>78.818020000000004</v>
      </c>
      <c r="G803" s="13">
        <v>45</v>
      </c>
      <c r="H803" s="88">
        <v>196</v>
      </c>
      <c r="I803" s="13">
        <v>898</v>
      </c>
      <c r="J803" s="13">
        <v>913</v>
      </c>
      <c r="K803" s="13">
        <v>157</v>
      </c>
      <c r="L803" s="15">
        <f t="shared" si="25"/>
        <v>62.765607886089818</v>
      </c>
    </row>
    <row r="804" spans="1:12" x14ac:dyDescent="0.25">
      <c r="A804" s="13">
        <v>25</v>
      </c>
      <c r="B804" s="93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28">
        <v>63.314259999999997</v>
      </c>
      <c r="G804" s="13">
        <v>36</v>
      </c>
      <c r="H804" s="88">
        <v>133</v>
      </c>
      <c r="I804" s="13">
        <v>1295</v>
      </c>
      <c r="J804" s="13">
        <v>1301</v>
      </c>
      <c r="K804" s="13">
        <v>165</v>
      </c>
      <c r="L804" s="15">
        <f t="shared" si="25"/>
        <v>46.291314373558805</v>
      </c>
    </row>
    <row r="805" spans="1:12" x14ac:dyDescent="0.25">
      <c r="A805" s="13">
        <v>26</v>
      </c>
      <c r="B805" s="93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28">
        <v>75.591639999999998</v>
      </c>
      <c r="G805" s="13">
        <v>39</v>
      </c>
      <c r="H805" s="88">
        <v>192</v>
      </c>
      <c r="I805" s="13">
        <v>853</v>
      </c>
      <c r="J805" s="13">
        <v>858</v>
      </c>
      <c r="K805" s="13">
        <v>127</v>
      </c>
      <c r="L805" s="15">
        <f t="shared" si="25"/>
        <v>54.026806526806531</v>
      </c>
    </row>
    <row r="806" spans="1:12" x14ac:dyDescent="0.25">
      <c r="A806" s="13">
        <v>27</v>
      </c>
      <c r="B806" s="93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28">
        <v>89.779910000000001</v>
      </c>
      <c r="G806" s="13">
        <v>48</v>
      </c>
      <c r="H806" s="88">
        <v>215</v>
      </c>
      <c r="I806" s="13">
        <v>973</v>
      </c>
      <c r="J806" s="13">
        <v>1008</v>
      </c>
      <c r="K806" s="13">
        <v>149</v>
      </c>
      <c r="L806" s="15">
        <f t="shared" si="25"/>
        <v>53.953373015873019</v>
      </c>
    </row>
    <row r="807" spans="1:12" x14ac:dyDescent="0.25">
      <c r="A807" s="13">
        <v>28</v>
      </c>
      <c r="B807" s="93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28">
        <v>97.306780000000003</v>
      </c>
      <c r="G807" s="13">
        <v>59</v>
      </c>
      <c r="H807" s="88">
        <v>218</v>
      </c>
      <c r="I807" s="13">
        <v>746</v>
      </c>
      <c r="J807" s="13">
        <v>715</v>
      </c>
      <c r="K807" s="13">
        <v>158</v>
      </c>
      <c r="L807" s="15">
        <f t="shared" si="25"/>
        <v>80.657342657342653</v>
      </c>
    </row>
    <row r="808" spans="1:12" x14ac:dyDescent="0.25">
      <c r="A808" s="13">
        <v>29</v>
      </c>
      <c r="B808" s="93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28">
        <v>99.090779999999995</v>
      </c>
      <c r="G808" s="13">
        <v>56</v>
      </c>
      <c r="H808" s="88">
        <v>271</v>
      </c>
      <c r="I808" s="13">
        <v>973</v>
      </c>
      <c r="J808" s="13">
        <v>922</v>
      </c>
      <c r="K808" s="13">
        <v>201</v>
      </c>
      <c r="L808" s="15">
        <f t="shared" si="25"/>
        <v>79.571583514099785</v>
      </c>
    </row>
    <row r="809" spans="1:12" x14ac:dyDescent="0.25">
      <c r="A809" s="13">
        <v>30</v>
      </c>
      <c r="B809" s="93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28">
        <v>73.570040000000006</v>
      </c>
      <c r="G809" s="13">
        <v>36</v>
      </c>
      <c r="H809" s="88">
        <v>176</v>
      </c>
      <c r="I809" s="13">
        <v>1121</v>
      </c>
      <c r="J809" s="13">
        <v>1162</v>
      </c>
      <c r="K809" s="13">
        <v>144</v>
      </c>
      <c r="L809" s="15">
        <f t="shared" si="25"/>
        <v>45.232358003442343</v>
      </c>
    </row>
    <row r="810" spans="1:12" x14ac:dyDescent="0.25">
      <c r="A810" s="13">
        <v>31</v>
      </c>
      <c r="B810" s="93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28">
        <v>76.153949999999995</v>
      </c>
      <c r="G810" s="13">
        <v>47</v>
      </c>
      <c r="H810" s="88">
        <v>158</v>
      </c>
      <c r="I810" s="13">
        <v>999</v>
      </c>
      <c r="J810" s="13">
        <v>949</v>
      </c>
      <c r="K810" s="13">
        <v>175</v>
      </c>
      <c r="L810" s="15">
        <f t="shared" si="25"/>
        <v>67.307692307692307</v>
      </c>
    </row>
    <row r="811" spans="1:12" x14ac:dyDescent="0.25">
      <c r="A811" s="13">
        <v>32</v>
      </c>
      <c r="B811" s="93" t="str">
        <f t="shared" si="24"/>
        <v>2017Cheb</v>
      </c>
      <c r="C811" s="13">
        <v>2017</v>
      </c>
      <c r="D811" s="14" t="s">
        <v>35</v>
      </c>
      <c r="E811" s="14" t="s">
        <v>34</v>
      </c>
      <c r="F811" s="28">
        <v>168.86009999999999</v>
      </c>
      <c r="G811" s="13">
        <v>123</v>
      </c>
      <c r="H811" s="88">
        <v>353</v>
      </c>
      <c r="I811" s="13">
        <v>1414</v>
      </c>
      <c r="J811" s="13">
        <v>1534</v>
      </c>
      <c r="K811" s="13">
        <v>435</v>
      </c>
      <c r="L811" s="15">
        <f t="shared" si="25"/>
        <v>103.5039113428944</v>
      </c>
    </row>
    <row r="812" spans="1:12" x14ac:dyDescent="0.25">
      <c r="A812" s="13">
        <v>33</v>
      </c>
      <c r="B812" s="93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28">
        <v>98.903899999999993</v>
      </c>
      <c r="G812" s="13">
        <v>56</v>
      </c>
      <c r="H812" s="88">
        <v>219</v>
      </c>
      <c r="I812" s="13">
        <v>1956</v>
      </c>
      <c r="J812" s="13">
        <v>1906</v>
      </c>
      <c r="K812" s="13">
        <v>426</v>
      </c>
      <c r="L812" s="15">
        <f t="shared" si="25"/>
        <v>81.579223504721938</v>
      </c>
    </row>
    <row r="813" spans="1:12" x14ac:dyDescent="0.25">
      <c r="A813" s="13">
        <v>34</v>
      </c>
      <c r="B813" s="93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28">
        <v>123.24209999999999</v>
      </c>
      <c r="G813" s="13">
        <v>70</v>
      </c>
      <c r="H813" s="88">
        <v>291</v>
      </c>
      <c r="I813" s="13">
        <v>1113</v>
      </c>
      <c r="J813" s="13">
        <v>1147</v>
      </c>
      <c r="K813" s="13">
        <v>263</v>
      </c>
      <c r="L813" s="15">
        <f t="shared" si="25"/>
        <v>83.692240627724502</v>
      </c>
    </row>
    <row r="814" spans="1:12" x14ac:dyDescent="0.25">
      <c r="A814" s="13">
        <v>35</v>
      </c>
      <c r="B814" s="93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28">
        <v>101.33750000000001</v>
      </c>
      <c r="G814" s="13">
        <v>67.5</v>
      </c>
      <c r="H814" s="88">
        <v>217</v>
      </c>
      <c r="I814" s="13">
        <v>1226</v>
      </c>
      <c r="J814" s="13">
        <v>1296</v>
      </c>
      <c r="K814" s="13">
        <v>279</v>
      </c>
      <c r="L814" s="15">
        <f t="shared" si="25"/>
        <v>78.5763888888889</v>
      </c>
    </row>
    <row r="815" spans="1:12" x14ac:dyDescent="0.25">
      <c r="A815" s="13">
        <v>36</v>
      </c>
      <c r="B815" s="93" t="str">
        <f t="shared" si="24"/>
        <v>2017Plzeň-Město</v>
      </c>
      <c r="C815" s="13">
        <v>2017</v>
      </c>
      <c r="D815" s="14" t="s">
        <v>135</v>
      </c>
      <c r="E815" s="14" t="s">
        <v>34</v>
      </c>
      <c r="F815" s="28">
        <v>123.08799999999999</v>
      </c>
      <c r="G815" s="13">
        <v>72</v>
      </c>
      <c r="H815" s="88">
        <v>278</v>
      </c>
      <c r="I815" s="13">
        <v>2521</v>
      </c>
      <c r="J815" s="13">
        <v>2317</v>
      </c>
      <c r="K815" s="13">
        <v>826</v>
      </c>
      <c r="L815" s="15">
        <f t="shared" si="25"/>
        <v>130.12084592145015</v>
      </c>
    </row>
    <row r="816" spans="1:12" x14ac:dyDescent="0.25">
      <c r="A816" s="13">
        <v>37</v>
      </c>
      <c r="B816" s="93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28">
        <v>104.8378</v>
      </c>
      <c r="G816" s="13">
        <v>69</v>
      </c>
      <c r="H816" s="88">
        <v>224</v>
      </c>
      <c r="I816" s="13">
        <v>1003</v>
      </c>
      <c r="J816" s="13">
        <v>839</v>
      </c>
      <c r="K816" s="13">
        <v>346</v>
      </c>
      <c r="L816" s="15">
        <f t="shared" si="25"/>
        <v>150.52443384982121</v>
      </c>
    </row>
    <row r="817" spans="1:12" x14ac:dyDescent="0.25">
      <c r="A817" s="13">
        <v>38</v>
      </c>
      <c r="B817" s="93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28">
        <v>101.23480000000001</v>
      </c>
      <c r="G817" s="13">
        <v>62</v>
      </c>
      <c r="H817" s="88">
        <v>232</v>
      </c>
      <c r="I817" s="13">
        <v>649</v>
      </c>
      <c r="J817" s="13">
        <v>580</v>
      </c>
      <c r="K817" s="13">
        <v>183</v>
      </c>
      <c r="L817" s="15">
        <f t="shared" si="25"/>
        <v>115.16379310344828</v>
      </c>
    </row>
    <row r="818" spans="1:12" x14ac:dyDescent="0.25">
      <c r="A818" s="13">
        <v>39</v>
      </c>
      <c r="B818" s="93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28">
        <v>124.679</v>
      </c>
      <c r="G818" s="13">
        <v>83</v>
      </c>
      <c r="H818" s="88">
        <v>245</v>
      </c>
      <c r="I818" s="13">
        <v>1594</v>
      </c>
      <c r="J818" s="13">
        <v>1554</v>
      </c>
      <c r="K818" s="13">
        <v>414</v>
      </c>
      <c r="L818" s="15">
        <f t="shared" si="25"/>
        <v>97.239382239382252</v>
      </c>
    </row>
    <row r="819" spans="1:12" x14ac:dyDescent="0.25">
      <c r="A819" s="13">
        <v>40</v>
      </c>
      <c r="B819" s="93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28">
        <v>141.42830000000001</v>
      </c>
      <c r="G819" s="13">
        <v>69</v>
      </c>
      <c r="H819" s="88">
        <v>315</v>
      </c>
      <c r="I819" s="13">
        <v>703</v>
      </c>
      <c r="J819" s="13">
        <v>704</v>
      </c>
      <c r="K819" s="13">
        <v>215</v>
      </c>
      <c r="L819" s="15">
        <f t="shared" si="25"/>
        <v>111.47017045454547</v>
      </c>
    </row>
    <row r="820" spans="1:12" x14ac:dyDescent="0.25">
      <c r="A820" s="13">
        <v>41</v>
      </c>
      <c r="B820" s="93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28">
        <v>113.3505</v>
      </c>
      <c r="G820" s="13">
        <v>68</v>
      </c>
      <c r="H820" s="88">
        <v>234</v>
      </c>
      <c r="I820" s="13">
        <v>1802</v>
      </c>
      <c r="J820" s="13">
        <v>1715</v>
      </c>
      <c r="K820" s="13">
        <v>479</v>
      </c>
      <c r="L820" s="15">
        <f t="shared" si="25"/>
        <v>101.94460641399417</v>
      </c>
    </row>
    <row r="821" spans="1:12" x14ac:dyDescent="0.25">
      <c r="A821" s="13">
        <v>42</v>
      </c>
      <c r="B821" s="93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28">
        <v>277.04509999999999</v>
      </c>
      <c r="G821" s="13">
        <v>105</v>
      </c>
      <c r="H821" s="88">
        <v>864</v>
      </c>
      <c r="I821" s="13">
        <v>2082</v>
      </c>
      <c r="J821" s="13">
        <v>2379</v>
      </c>
      <c r="K821" s="13">
        <v>1707</v>
      </c>
      <c r="L821" s="15">
        <f t="shared" si="25"/>
        <v>261.89785624211856</v>
      </c>
    </row>
    <row r="822" spans="1:12" x14ac:dyDescent="0.25">
      <c r="A822" s="13">
        <v>43</v>
      </c>
      <c r="B822" s="93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28">
        <v>476.26119999999997</v>
      </c>
      <c r="G822" s="13">
        <v>435</v>
      </c>
      <c r="H822" s="88">
        <v>938</v>
      </c>
      <c r="I822" s="13">
        <v>1715</v>
      </c>
      <c r="J822" s="13">
        <v>2434</v>
      </c>
      <c r="K822" s="13">
        <v>1397</v>
      </c>
      <c r="L822" s="15">
        <f t="shared" si="25"/>
        <v>209.49260476581759</v>
      </c>
    </row>
    <row r="823" spans="1:12" x14ac:dyDescent="0.25">
      <c r="A823" s="13">
        <v>44</v>
      </c>
      <c r="B823" s="93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28">
        <v>100.3188</v>
      </c>
      <c r="G823" s="13">
        <v>51</v>
      </c>
      <c r="H823" s="88">
        <v>253.5</v>
      </c>
      <c r="I823" s="13">
        <v>1135</v>
      </c>
      <c r="J823" s="13">
        <v>1160</v>
      </c>
      <c r="K823" s="13">
        <v>248</v>
      </c>
      <c r="L823" s="15">
        <f t="shared" si="25"/>
        <v>78.034482758620697</v>
      </c>
    </row>
    <row r="824" spans="1:12" x14ac:dyDescent="0.25">
      <c r="A824" s="13">
        <v>45</v>
      </c>
      <c r="B824" s="93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28">
        <v>180.03210000000001</v>
      </c>
      <c r="G824" s="13">
        <v>95.5</v>
      </c>
      <c r="H824" s="88">
        <v>456.5</v>
      </c>
      <c r="I824" s="13">
        <v>1975</v>
      </c>
      <c r="J824" s="13">
        <v>2089</v>
      </c>
      <c r="K824" s="13">
        <v>763</v>
      </c>
      <c r="L824" s="15">
        <f t="shared" si="25"/>
        <v>133.31498324557205</v>
      </c>
    </row>
    <row r="825" spans="1:12" x14ac:dyDescent="0.25">
      <c r="A825" s="13">
        <v>46</v>
      </c>
      <c r="B825" s="93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28">
        <v>158.7381</v>
      </c>
      <c r="G825" s="13">
        <v>83</v>
      </c>
      <c r="H825" s="88">
        <v>329</v>
      </c>
      <c r="I825" s="13">
        <v>1690</v>
      </c>
      <c r="J825" s="13">
        <v>1780</v>
      </c>
      <c r="K825" s="13">
        <v>456</v>
      </c>
      <c r="L825" s="15">
        <f t="shared" si="25"/>
        <v>93.50561797752809</v>
      </c>
    </row>
    <row r="826" spans="1:12" x14ac:dyDescent="0.25">
      <c r="A826" s="13">
        <v>47</v>
      </c>
      <c r="B826" s="93" t="str">
        <f t="shared" si="24"/>
        <v>2017Louny</v>
      </c>
      <c r="C826" s="13">
        <v>2017</v>
      </c>
      <c r="D826" s="14" t="s">
        <v>50</v>
      </c>
      <c r="E826" s="14" t="s">
        <v>44</v>
      </c>
      <c r="F826" s="28">
        <v>249.34289999999999</v>
      </c>
      <c r="G826" s="13">
        <v>127</v>
      </c>
      <c r="H826" s="88">
        <v>695</v>
      </c>
      <c r="I826" s="13">
        <v>1096</v>
      </c>
      <c r="J826" s="13">
        <v>1374</v>
      </c>
      <c r="K826" s="13">
        <v>370</v>
      </c>
      <c r="L826" s="15">
        <f t="shared" si="25"/>
        <v>98.289665211062584</v>
      </c>
    </row>
    <row r="827" spans="1:12" x14ac:dyDescent="0.25">
      <c r="A827" s="13">
        <v>48</v>
      </c>
      <c r="B827" s="93" t="str">
        <f t="shared" si="24"/>
        <v>2017Most</v>
      </c>
      <c r="C827" s="13">
        <v>2017</v>
      </c>
      <c r="D827" s="14" t="s">
        <v>51</v>
      </c>
      <c r="E827" s="14" t="s">
        <v>44</v>
      </c>
      <c r="F827" s="28">
        <v>232.8366</v>
      </c>
      <c r="G827" s="13">
        <v>131</v>
      </c>
      <c r="H827" s="88">
        <v>595</v>
      </c>
      <c r="I827" s="13">
        <v>1896</v>
      </c>
      <c r="J827" s="13">
        <v>2177</v>
      </c>
      <c r="K827" s="13">
        <v>1096</v>
      </c>
      <c r="L827" s="15">
        <f t="shared" si="25"/>
        <v>183.75746440055124</v>
      </c>
    </row>
    <row r="828" spans="1:12" x14ac:dyDescent="0.25">
      <c r="A828" s="13">
        <v>49</v>
      </c>
      <c r="B828" s="93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28">
        <v>159.38059999999999</v>
      </c>
      <c r="G828" s="13">
        <v>80</v>
      </c>
      <c r="H828" s="88">
        <v>403</v>
      </c>
      <c r="I828" s="13">
        <v>1751</v>
      </c>
      <c r="J828" s="13">
        <v>1804</v>
      </c>
      <c r="K828" s="13">
        <v>660</v>
      </c>
      <c r="L828" s="15">
        <f t="shared" si="25"/>
        <v>133.53658536585365</v>
      </c>
    </row>
    <row r="829" spans="1:12" x14ac:dyDescent="0.25">
      <c r="A829" s="13">
        <v>50</v>
      </c>
      <c r="B829" s="93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28">
        <v>212.64940000000001</v>
      </c>
      <c r="G829" s="13">
        <v>141</v>
      </c>
      <c r="H829" s="88">
        <v>486</v>
      </c>
      <c r="I829" s="13">
        <v>2088</v>
      </c>
      <c r="J829" s="13">
        <v>2482</v>
      </c>
      <c r="K829" s="13">
        <v>785</v>
      </c>
      <c r="L829" s="15">
        <f t="shared" si="25"/>
        <v>115.44117647058823</v>
      </c>
    </row>
    <row r="830" spans="1:12" x14ac:dyDescent="0.25">
      <c r="A830" s="13">
        <v>51</v>
      </c>
      <c r="B830" s="93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28">
        <v>94.028109999999998</v>
      </c>
      <c r="G830" s="13">
        <v>53</v>
      </c>
      <c r="H830" s="88">
        <v>228</v>
      </c>
      <c r="I830" s="13">
        <v>1150</v>
      </c>
      <c r="J830" s="13">
        <v>1120</v>
      </c>
      <c r="K830" s="13">
        <v>262</v>
      </c>
      <c r="L830" s="15">
        <f t="shared" si="25"/>
        <v>85.383928571428569</v>
      </c>
    </row>
    <row r="831" spans="1:12" x14ac:dyDescent="0.25">
      <c r="A831" s="13">
        <v>52</v>
      </c>
      <c r="B831" s="93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28">
        <v>119.495</v>
      </c>
      <c r="G831" s="13">
        <v>73.5</v>
      </c>
      <c r="H831" s="88">
        <v>275</v>
      </c>
      <c r="I831" s="13">
        <v>1724</v>
      </c>
      <c r="J831" s="13">
        <v>1858</v>
      </c>
      <c r="K831" s="13">
        <v>499</v>
      </c>
      <c r="L831" s="15">
        <f t="shared" si="25"/>
        <v>98.027448869752419</v>
      </c>
    </row>
    <row r="832" spans="1:12" x14ac:dyDescent="0.25">
      <c r="A832" s="13">
        <v>53</v>
      </c>
      <c r="B832" s="93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28">
        <v>160.00970000000001</v>
      </c>
      <c r="G832" s="13">
        <v>84</v>
      </c>
      <c r="H832" s="88">
        <v>371</v>
      </c>
      <c r="I832" s="13">
        <v>1234</v>
      </c>
      <c r="J832" s="13">
        <v>1136</v>
      </c>
      <c r="K832" s="13">
        <v>436</v>
      </c>
      <c r="L832" s="15">
        <f t="shared" si="25"/>
        <v>140.08802816901408</v>
      </c>
    </row>
    <row r="833" spans="1:12" x14ac:dyDescent="0.25">
      <c r="A833" s="13">
        <v>54</v>
      </c>
      <c r="B833" s="93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28">
        <v>179.27670000000001</v>
      </c>
      <c r="G833" s="13">
        <v>128.5</v>
      </c>
      <c r="H833" s="88">
        <v>372</v>
      </c>
      <c r="I833" s="13">
        <v>936</v>
      </c>
      <c r="J833" s="13">
        <v>926</v>
      </c>
      <c r="K833" s="13">
        <v>344</v>
      </c>
      <c r="L833" s="15">
        <f t="shared" si="25"/>
        <v>135.5939524838013</v>
      </c>
    </row>
    <row r="834" spans="1:12" x14ac:dyDescent="0.25">
      <c r="A834" s="13">
        <v>55</v>
      </c>
      <c r="B834" s="93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28">
        <v>100.09059999999999</v>
      </c>
      <c r="G834" s="13">
        <v>55</v>
      </c>
      <c r="H834" s="88">
        <v>229</v>
      </c>
      <c r="I834" s="13">
        <v>1547</v>
      </c>
      <c r="J834" s="13">
        <v>1473</v>
      </c>
      <c r="K834" s="13">
        <v>421</v>
      </c>
      <c r="L834" s="15">
        <f t="shared" si="25"/>
        <v>104.32111337406654</v>
      </c>
    </row>
    <row r="835" spans="1:12" x14ac:dyDescent="0.25">
      <c r="A835" s="13">
        <v>56</v>
      </c>
      <c r="B835" s="93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28">
        <v>91.155569999999997</v>
      </c>
      <c r="G835" s="13">
        <v>56</v>
      </c>
      <c r="H835" s="88">
        <v>199</v>
      </c>
      <c r="I835" s="13">
        <v>1830</v>
      </c>
      <c r="J835" s="13">
        <v>1889</v>
      </c>
      <c r="K835" s="13">
        <v>349</v>
      </c>
      <c r="L835" s="15">
        <f t="shared" si="25"/>
        <v>67.435150873478037</v>
      </c>
    </row>
    <row r="836" spans="1:12" x14ac:dyDescent="0.25">
      <c r="A836" s="13">
        <v>57</v>
      </c>
      <c r="B836" s="93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28">
        <v>146.5522</v>
      </c>
      <c r="G836" s="13">
        <v>127</v>
      </c>
      <c r="H836" s="88">
        <v>290</v>
      </c>
      <c r="I836" s="13">
        <v>947</v>
      </c>
      <c r="J836" s="13">
        <v>1476</v>
      </c>
      <c r="K836" s="13">
        <v>353</v>
      </c>
      <c r="L836" s="15">
        <f t="shared" si="25"/>
        <v>87.293360433604335</v>
      </c>
    </row>
    <row r="837" spans="1:12" x14ac:dyDescent="0.25">
      <c r="A837" s="13">
        <v>58</v>
      </c>
      <c r="B837" s="93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28">
        <v>179.48099999999999</v>
      </c>
      <c r="G837" s="13">
        <v>97</v>
      </c>
      <c r="H837" s="88">
        <v>463</v>
      </c>
      <c r="I837" s="13">
        <v>593</v>
      </c>
      <c r="J837" s="13">
        <v>562</v>
      </c>
      <c r="K837" s="13">
        <v>299</v>
      </c>
      <c r="L837" s="15">
        <f t="shared" si="25"/>
        <v>194.19039145907473</v>
      </c>
    </row>
    <row r="838" spans="1:12" x14ac:dyDescent="0.25">
      <c r="A838" s="13">
        <v>59</v>
      </c>
      <c r="B838" s="93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28">
        <v>82.377859999999998</v>
      </c>
      <c r="G838" s="13">
        <v>41</v>
      </c>
      <c r="H838" s="88">
        <v>224</v>
      </c>
      <c r="I838" s="13">
        <v>1312</v>
      </c>
      <c r="J838" s="13">
        <v>1307</v>
      </c>
      <c r="K838" s="13">
        <v>268</v>
      </c>
      <c r="L838" s="15">
        <f t="shared" si="25"/>
        <v>74.843152257077278</v>
      </c>
    </row>
    <row r="839" spans="1:12" x14ac:dyDescent="0.25">
      <c r="A839" s="13">
        <v>60</v>
      </c>
      <c r="B839" s="93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28">
        <v>116.3282</v>
      </c>
      <c r="G839" s="13">
        <v>58</v>
      </c>
      <c r="H839" s="88">
        <v>288</v>
      </c>
      <c r="I839" s="13">
        <v>1621</v>
      </c>
      <c r="J839" s="13">
        <v>1513</v>
      </c>
      <c r="K839" s="13">
        <v>509</v>
      </c>
      <c r="L839" s="15">
        <f t="shared" ref="L839:L902" si="27">K839/J839*365</f>
        <v>122.79246530072705</v>
      </c>
    </row>
    <row r="840" spans="1:12" x14ac:dyDescent="0.25">
      <c r="A840" s="13">
        <v>61</v>
      </c>
      <c r="B840" s="93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28">
        <v>109.8044</v>
      </c>
      <c r="G840" s="13">
        <v>47</v>
      </c>
      <c r="H840" s="88">
        <v>319</v>
      </c>
      <c r="I840" s="13">
        <v>1669</v>
      </c>
      <c r="J840" s="13">
        <v>1690</v>
      </c>
      <c r="K840" s="13">
        <v>366</v>
      </c>
      <c r="L840" s="15">
        <f t="shared" si="27"/>
        <v>79.047337278106511</v>
      </c>
    </row>
    <row r="841" spans="1:12" x14ac:dyDescent="0.25">
      <c r="A841" s="13">
        <v>62</v>
      </c>
      <c r="B841" s="93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28">
        <v>186.55629999999999</v>
      </c>
      <c r="G841" s="13">
        <v>114</v>
      </c>
      <c r="H841" s="88">
        <v>421</v>
      </c>
      <c r="I841" s="13">
        <v>1105</v>
      </c>
      <c r="J841" s="13">
        <v>1365</v>
      </c>
      <c r="K841" s="13">
        <v>269</v>
      </c>
      <c r="L841" s="15">
        <f t="shared" si="27"/>
        <v>71.930402930402934</v>
      </c>
    </row>
    <row r="842" spans="1:12" x14ac:dyDescent="0.25">
      <c r="A842" s="13">
        <v>63</v>
      </c>
      <c r="B842" s="93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28">
        <v>194.95949999999999</v>
      </c>
      <c r="G842" s="13">
        <v>117</v>
      </c>
      <c r="H842" s="88">
        <v>454</v>
      </c>
      <c r="I842" s="13">
        <v>3312</v>
      </c>
      <c r="J842" s="13">
        <v>3375</v>
      </c>
      <c r="K842" s="13">
        <v>1469</v>
      </c>
      <c r="L842" s="15">
        <f t="shared" si="27"/>
        <v>158.86962962962963</v>
      </c>
    </row>
    <row r="843" spans="1:12" x14ac:dyDescent="0.25">
      <c r="A843" s="13">
        <v>64</v>
      </c>
      <c r="B843" s="93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28">
        <v>166.6797</v>
      </c>
      <c r="G843" s="13">
        <v>79</v>
      </c>
      <c r="H843" s="88">
        <v>454</v>
      </c>
      <c r="I843" s="13">
        <v>1500</v>
      </c>
      <c r="J843" s="13">
        <v>1592</v>
      </c>
      <c r="K843" s="13">
        <v>378</v>
      </c>
      <c r="L843" s="15">
        <f t="shared" si="27"/>
        <v>86.664572864321613</v>
      </c>
    </row>
    <row r="844" spans="1:12" x14ac:dyDescent="0.25">
      <c r="A844" s="13">
        <v>65</v>
      </c>
      <c r="B844" s="93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28">
        <v>210.2936</v>
      </c>
      <c r="G844" s="13">
        <v>133</v>
      </c>
      <c r="H844" s="88">
        <v>538</v>
      </c>
      <c r="I844" s="13">
        <v>1226</v>
      </c>
      <c r="J844" s="13">
        <v>1388</v>
      </c>
      <c r="K844" s="13">
        <v>626</v>
      </c>
      <c r="L844" s="15">
        <f t="shared" si="27"/>
        <v>164.61815561959654</v>
      </c>
    </row>
    <row r="845" spans="1:12" x14ac:dyDescent="0.25">
      <c r="A845" s="13">
        <v>66</v>
      </c>
      <c r="B845" s="93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28">
        <v>282.4957</v>
      </c>
      <c r="G845" s="13">
        <v>203</v>
      </c>
      <c r="H845" s="88">
        <v>630</v>
      </c>
      <c r="I845" s="13">
        <v>1525</v>
      </c>
      <c r="J845" s="13">
        <v>1637</v>
      </c>
      <c r="K845" s="13">
        <v>850</v>
      </c>
      <c r="L845" s="15">
        <f t="shared" si="27"/>
        <v>189.52351863164324</v>
      </c>
    </row>
    <row r="846" spans="1:12" x14ac:dyDescent="0.25">
      <c r="A846" s="13">
        <v>67</v>
      </c>
      <c r="B846" s="93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28">
        <v>161.7747</v>
      </c>
      <c r="G846" s="13">
        <v>109</v>
      </c>
      <c r="H846" s="88">
        <v>329</v>
      </c>
      <c r="I846" s="13">
        <v>1298</v>
      </c>
      <c r="J846" s="13">
        <v>1256</v>
      </c>
      <c r="K846" s="13">
        <v>464</v>
      </c>
      <c r="L846" s="15">
        <f t="shared" si="27"/>
        <v>134.84076433121018</v>
      </c>
    </row>
    <row r="847" spans="1:12" x14ac:dyDescent="0.25">
      <c r="A847" s="13">
        <v>68</v>
      </c>
      <c r="B847" s="93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28">
        <v>196.86879999999999</v>
      </c>
      <c r="G847" s="13">
        <v>120</v>
      </c>
      <c r="H847" s="88">
        <v>480</v>
      </c>
      <c r="I847" s="13">
        <v>1432</v>
      </c>
      <c r="J847" s="13">
        <v>1794</v>
      </c>
      <c r="K847" s="13">
        <v>520</v>
      </c>
      <c r="L847" s="15">
        <f t="shared" si="27"/>
        <v>105.79710144927536</v>
      </c>
    </row>
    <row r="848" spans="1:12" x14ac:dyDescent="0.25">
      <c r="A848" s="13">
        <v>69</v>
      </c>
      <c r="B848" s="93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28">
        <v>137.79660000000001</v>
      </c>
      <c r="G848" s="13">
        <v>99</v>
      </c>
      <c r="H848" s="88">
        <v>316</v>
      </c>
      <c r="I848" s="13">
        <v>1254</v>
      </c>
      <c r="J848" s="13">
        <v>1207</v>
      </c>
      <c r="K848" s="13">
        <v>434</v>
      </c>
      <c r="L848" s="15">
        <f t="shared" si="27"/>
        <v>131.24275062137531</v>
      </c>
    </row>
    <row r="849" spans="1:12" x14ac:dyDescent="0.25">
      <c r="A849" s="13">
        <v>70</v>
      </c>
      <c r="B849" s="93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28">
        <v>135.56809999999999</v>
      </c>
      <c r="G849" s="13">
        <v>97</v>
      </c>
      <c r="H849" s="88">
        <v>271</v>
      </c>
      <c r="I849" s="13">
        <v>1096</v>
      </c>
      <c r="J849" s="13">
        <v>1010</v>
      </c>
      <c r="K849" s="13">
        <v>411</v>
      </c>
      <c r="L849" s="15">
        <f t="shared" si="27"/>
        <v>148.52970297029702</v>
      </c>
    </row>
    <row r="850" spans="1:12" x14ac:dyDescent="0.25">
      <c r="A850" s="13">
        <v>71</v>
      </c>
      <c r="B850" s="93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28">
        <v>224.9136</v>
      </c>
      <c r="G850" s="13">
        <v>164</v>
      </c>
      <c r="H850" s="88">
        <v>491</v>
      </c>
      <c r="I850" s="13">
        <v>1201</v>
      </c>
      <c r="J850" s="13">
        <v>1502</v>
      </c>
      <c r="K850" s="13">
        <v>660</v>
      </c>
      <c r="L850" s="15">
        <f t="shared" si="27"/>
        <v>160.38615179760319</v>
      </c>
    </row>
    <row r="851" spans="1:12" x14ac:dyDescent="0.25">
      <c r="A851" s="13">
        <v>72</v>
      </c>
      <c r="B851" s="93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28">
        <v>295.1857</v>
      </c>
      <c r="G851" s="13">
        <v>206</v>
      </c>
      <c r="H851" s="88">
        <v>704</v>
      </c>
      <c r="I851" s="13">
        <v>774</v>
      </c>
      <c r="J851" s="13">
        <v>847</v>
      </c>
      <c r="K851" s="13">
        <v>433</v>
      </c>
      <c r="L851" s="15">
        <f t="shared" si="27"/>
        <v>186.59386068476977</v>
      </c>
    </row>
    <row r="852" spans="1:12" x14ac:dyDescent="0.25">
      <c r="A852" s="13">
        <v>73</v>
      </c>
      <c r="B852" s="93" t="str">
        <f t="shared" si="26"/>
        <v>2017Zlín</v>
      </c>
      <c r="C852" s="13">
        <v>2017</v>
      </c>
      <c r="D852" s="14" t="s">
        <v>78</v>
      </c>
      <c r="E852" s="14" t="s">
        <v>67</v>
      </c>
      <c r="F852" s="28">
        <v>117.1275</v>
      </c>
      <c r="G852" s="13">
        <v>57</v>
      </c>
      <c r="H852" s="88">
        <v>273</v>
      </c>
      <c r="I852" s="13">
        <v>2378</v>
      </c>
      <c r="J852" s="13">
        <v>2233</v>
      </c>
      <c r="K852" s="13">
        <v>647</v>
      </c>
      <c r="L852" s="15">
        <f t="shared" si="27"/>
        <v>105.75682937751903</v>
      </c>
    </row>
    <row r="853" spans="1:12" x14ac:dyDescent="0.25">
      <c r="A853" s="13">
        <v>74</v>
      </c>
      <c r="B853" s="93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28">
        <v>261.17680000000001</v>
      </c>
      <c r="G853" s="13">
        <v>183</v>
      </c>
      <c r="H853" s="88">
        <v>609</v>
      </c>
      <c r="I853" s="13">
        <v>1402</v>
      </c>
      <c r="J853" s="13">
        <v>1468</v>
      </c>
      <c r="K853" s="13">
        <v>733</v>
      </c>
      <c r="L853" s="15">
        <f t="shared" si="27"/>
        <v>182.25136239782017</v>
      </c>
    </row>
    <row r="854" spans="1:12" x14ac:dyDescent="0.25">
      <c r="A854" s="13">
        <v>75</v>
      </c>
      <c r="B854" s="93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28">
        <v>215.62219999999999</v>
      </c>
      <c r="G854" s="13">
        <v>119</v>
      </c>
      <c r="H854" s="88">
        <v>588</v>
      </c>
      <c r="I854" s="13">
        <v>1327</v>
      </c>
      <c r="J854" s="13">
        <v>1401</v>
      </c>
      <c r="K854" s="13">
        <v>625</v>
      </c>
      <c r="L854" s="15">
        <f t="shared" si="27"/>
        <v>162.83012134189866</v>
      </c>
    </row>
    <row r="855" spans="1:12" x14ac:dyDescent="0.25">
      <c r="A855" s="13">
        <v>76</v>
      </c>
      <c r="B855" s="93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28">
        <v>185.04390000000001</v>
      </c>
      <c r="G855" s="13">
        <v>135</v>
      </c>
      <c r="H855" s="88">
        <v>385</v>
      </c>
      <c r="I855" s="13">
        <v>1406</v>
      </c>
      <c r="J855" s="13">
        <v>1701</v>
      </c>
      <c r="K855" s="13">
        <v>450</v>
      </c>
      <c r="L855" s="15">
        <f t="shared" si="27"/>
        <v>96.560846560846556</v>
      </c>
    </row>
    <row r="856" spans="1:12" x14ac:dyDescent="0.25">
      <c r="A856" s="13">
        <v>77</v>
      </c>
      <c r="B856" s="93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28">
        <v>180.3296</v>
      </c>
      <c r="G856" s="13">
        <v>127</v>
      </c>
      <c r="H856" s="88">
        <v>384</v>
      </c>
      <c r="I856" s="13">
        <v>2448</v>
      </c>
      <c r="J856" s="13">
        <v>2376</v>
      </c>
      <c r="K856" s="13">
        <v>1134</v>
      </c>
      <c r="L856" s="15">
        <f t="shared" si="27"/>
        <v>174.20454545454547</v>
      </c>
    </row>
    <row r="857" spans="1:12" x14ac:dyDescent="0.25">
      <c r="A857" s="13">
        <v>78</v>
      </c>
      <c r="B857" s="93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28">
        <v>239.78479999999999</v>
      </c>
      <c r="G857" s="13">
        <v>154</v>
      </c>
      <c r="H857" s="88">
        <v>603</v>
      </c>
      <c r="I857" s="13">
        <v>495</v>
      </c>
      <c r="J857" s="13">
        <v>587</v>
      </c>
      <c r="K857" s="13">
        <v>314</v>
      </c>
      <c r="L857" s="15">
        <f t="shared" si="27"/>
        <v>195.24701873935263</v>
      </c>
    </row>
    <row r="858" spans="1:12" x14ac:dyDescent="0.25">
      <c r="A858" s="13">
        <v>79</v>
      </c>
      <c r="B858" s="93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28">
        <v>152.32669999999999</v>
      </c>
      <c r="G858" s="13">
        <v>102</v>
      </c>
      <c r="H858" s="88">
        <v>324</v>
      </c>
      <c r="I858" s="13">
        <v>4100</v>
      </c>
      <c r="J858" s="13">
        <v>4103</v>
      </c>
      <c r="K858" s="13">
        <v>1372</v>
      </c>
      <c r="L858" s="15">
        <f t="shared" si="27"/>
        <v>122.05215695832318</v>
      </c>
    </row>
    <row r="859" spans="1:12" x14ac:dyDescent="0.25">
      <c r="A859" s="13">
        <v>80</v>
      </c>
      <c r="B859" s="93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28">
        <v>138.88159999999999</v>
      </c>
      <c r="G859" s="13">
        <v>67</v>
      </c>
      <c r="H859" s="88">
        <v>381</v>
      </c>
      <c r="I859" s="13">
        <v>1732</v>
      </c>
      <c r="J859" s="13">
        <v>1983</v>
      </c>
      <c r="K859" s="13">
        <v>455</v>
      </c>
      <c r="L859" s="15">
        <f t="shared" si="27"/>
        <v>83.749369641956633</v>
      </c>
    </row>
    <row r="860" spans="1:12" x14ac:dyDescent="0.25">
      <c r="A860" s="13">
        <v>81</v>
      </c>
      <c r="B860" s="93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28">
        <v>126.9423</v>
      </c>
      <c r="G860" s="13">
        <v>83</v>
      </c>
      <c r="H860" s="88">
        <v>262</v>
      </c>
      <c r="I860" s="13">
        <v>2672</v>
      </c>
      <c r="J860" s="13">
        <v>3159</v>
      </c>
      <c r="K860" s="13">
        <v>669</v>
      </c>
      <c r="L860" s="15">
        <f t="shared" si="27"/>
        <v>77.298195631528969</v>
      </c>
    </row>
    <row r="861" spans="1:12" x14ac:dyDescent="0.25">
      <c r="A861" s="13">
        <v>82</v>
      </c>
      <c r="B861" s="93" t="str">
        <f t="shared" si="26"/>
        <v>2017Opava</v>
      </c>
      <c r="C861" s="13">
        <v>2017</v>
      </c>
      <c r="D861" s="14" t="s">
        <v>88</v>
      </c>
      <c r="E861" s="14" t="s">
        <v>82</v>
      </c>
      <c r="F861" s="28">
        <v>147.8535</v>
      </c>
      <c r="G861" s="13">
        <v>91</v>
      </c>
      <c r="H861" s="88">
        <v>372</v>
      </c>
      <c r="I861" s="13">
        <v>2284</v>
      </c>
      <c r="J861" s="13">
        <v>2398</v>
      </c>
      <c r="K861" s="13">
        <v>708</v>
      </c>
      <c r="L861" s="15">
        <f t="shared" si="27"/>
        <v>107.76480400333612</v>
      </c>
    </row>
    <row r="862" spans="1:12" x14ac:dyDescent="0.25">
      <c r="A862" s="13">
        <v>83</v>
      </c>
      <c r="B862" s="93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28">
        <v>127.7393</v>
      </c>
      <c r="G862" s="13">
        <v>70</v>
      </c>
      <c r="H862" s="88">
        <v>317</v>
      </c>
      <c r="I862" s="13">
        <v>5185</v>
      </c>
      <c r="J862" s="13">
        <v>5223</v>
      </c>
      <c r="K862" s="13">
        <v>1204</v>
      </c>
      <c r="L862" s="15">
        <f t="shared" si="27"/>
        <v>84.139383496075055</v>
      </c>
    </row>
    <row r="863" spans="1:12" x14ac:dyDescent="0.25">
      <c r="A863" s="13">
        <v>84</v>
      </c>
      <c r="B863" s="93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28">
        <v>175.17830000000001</v>
      </c>
      <c r="G863" s="13">
        <v>122.5</v>
      </c>
      <c r="H863" s="88">
        <v>363</v>
      </c>
      <c r="I863" s="13">
        <v>1552</v>
      </c>
      <c r="J863" s="13">
        <v>2219</v>
      </c>
      <c r="K863" s="13">
        <v>838</v>
      </c>
      <c r="L863" s="15">
        <f t="shared" si="27"/>
        <v>137.8413699864804</v>
      </c>
    </row>
    <row r="864" spans="1:12" x14ac:dyDescent="0.25">
      <c r="A864" s="13">
        <v>85</v>
      </c>
      <c r="B864" s="93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28">
        <v>160.56720000000001</v>
      </c>
      <c r="G864" s="13">
        <v>101</v>
      </c>
      <c r="H864" s="88">
        <v>313</v>
      </c>
      <c r="I864" s="13">
        <v>1433</v>
      </c>
      <c r="J864" s="13">
        <v>1462</v>
      </c>
      <c r="K864" s="13">
        <v>506</v>
      </c>
      <c r="L864" s="15">
        <f t="shared" si="27"/>
        <v>126.32694938440491</v>
      </c>
    </row>
    <row r="865" spans="1:12" x14ac:dyDescent="0.25">
      <c r="A865" s="392">
        <v>86</v>
      </c>
      <c r="B865" s="413" t="str">
        <f t="shared" si="26"/>
        <v>2017Vsetín</v>
      </c>
      <c r="C865" s="392">
        <v>2017</v>
      </c>
      <c r="D865" s="414" t="s">
        <v>92</v>
      </c>
      <c r="E865" s="414" t="s">
        <v>82</v>
      </c>
      <c r="F865" s="397">
        <v>169.02330000000001</v>
      </c>
      <c r="G865" s="392">
        <v>71</v>
      </c>
      <c r="H865" s="395">
        <v>497</v>
      </c>
      <c r="I865" s="392">
        <v>1404</v>
      </c>
      <c r="J865" s="392">
        <v>1413</v>
      </c>
      <c r="K865" s="392">
        <v>414</v>
      </c>
      <c r="L865" s="396">
        <f t="shared" si="27"/>
        <v>106.94267515923566</v>
      </c>
    </row>
    <row r="866" spans="1:12" x14ac:dyDescent="0.25">
      <c r="A866" s="13">
        <v>1</v>
      </c>
      <c r="B866" s="93" t="str">
        <f t="shared" si="26"/>
        <v>2018Praha 1</v>
      </c>
      <c r="C866" s="13">
        <v>2018</v>
      </c>
      <c r="D866" s="14" t="s">
        <v>2</v>
      </c>
      <c r="E866" s="14" t="s">
        <v>3</v>
      </c>
      <c r="F866" s="28">
        <v>241.77590000000001</v>
      </c>
      <c r="G866" s="13">
        <v>188</v>
      </c>
      <c r="H866" s="88">
        <v>452</v>
      </c>
      <c r="I866" s="13">
        <v>287</v>
      </c>
      <c r="J866" s="13">
        <v>241</v>
      </c>
      <c r="K866" s="13">
        <v>151</v>
      </c>
      <c r="L866" s="15">
        <f t="shared" si="27"/>
        <v>228.69294605809128</v>
      </c>
    </row>
    <row r="867" spans="1:12" x14ac:dyDescent="0.25">
      <c r="A867" s="13">
        <v>2</v>
      </c>
      <c r="B867" s="93" t="str">
        <f t="shared" si="26"/>
        <v>2018Praha 2</v>
      </c>
      <c r="C867" s="13">
        <v>2018</v>
      </c>
      <c r="D867" s="14" t="s">
        <v>4</v>
      </c>
      <c r="E867" s="14" t="s">
        <v>3</v>
      </c>
      <c r="F867" s="28">
        <v>178.78569999999999</v>
      </c>
      <c r="G867" s="13">
        <v>104</v>
      </c>
      <c r="H867" s="88">
        <v>449</v>
      </c>
      <c r="I867" s="13">
        <v>529</v>
      </c>
      <c r="J867" s="13">
        <v>522</v>
      </c>
      <c r="K867" s="13">
        <v>149</v>
      </c>
      <c r="L867" s="15">
        <f t="shared" si="27"/>
        <v>104.18582375478928</v>
      </c>
    </row>
    <row r="868" spans="1:12" x14ac:dyDescent="0.25">
      <c r="A868" s="13">
        <v>3</v>
      </c>
      <c r="B868" s="93" t="str">
        <f t="shared" si="26"/>
        <v>2018Praha 3</v>
      </c>
      <c r="C868" s="13">
        <v>2018</v>
      </c>
      <c r="D868" s="14" t="s">
        <v>5</v>
      </c>
      <c r="E868" s="14" t="s">
        <v>3</v>
      </c>
      <c r="F868" s="28">
        <v>137.43020000000001</v>
      </c>
      <c r="G868" s="13">
        <v>91</v>
      </c>
      <c r="H868" s="88">
        <v>293</v>
      </c>
      <c r="I868" s="13">
        <v>1050</v>
      </c>
      <c r="J868" s="13">
        <v>878</v>
      </c>
      <c r="K868" s="13">
        <v>480</v>
      </c>
      <c r="L868" s="15">
        <f t="shared" si="27"/>
        <v>199.54441913439635</v>
      </c>
    </row>
    <row r="869" spans="1:12" x14ac:dyDescent="0.25">
      <c r="A869" s="13">
        <v>4</v>
      </c>
      <c r="B869" s="93" t="str">
        <f t="shared" si="26"/>
        <v>2018Praha 4</v>
      </c>
      <c r="C869" s="13">
        <v>2018</v>
      </c>
      <c r="D869" s="14" t="s">
        <v>6</v>
      </c>
      <c r="E869" s="14" t="s">
        <v>3</v>
      </c>
      <c r="F869" s="28">
        <v>139.57499999999999</v>
      </c>
      <c r="G869" s="13">
        <v>80</v>
      </c>
      <c r="H869" s="88">
        <v>329</v>
      </c>
      <c r="I869" s="13">
        <v>3606</v>
      </c>
      <c r="J869" s="13">
        <v>3631</v>
      </c>
      <c r="K869" s="13">
        <v>1101</v>
      </c>
      <c r="L869" s="15">
        <f t="shared" si="27"/>
        <v>110.67612228036354</v>
      </c>
    </row>
    <row r="870" spans="1:12" x14ac:dyDescent="0.25">
      <c r="A870" s="13">
        <v>5</v>
      </c>
      <c r="B870" s="93" t="str">
        <f t="shared" si="26"/>
        <v>2018Praha 5</v>
      </c>
      <c r="C870" s="13">
        <v>2018</v>
      </c>
      <c r="D870" s="14" t="s">
        <v>7</v>
      </c>
      <c r="E870" s="14" t="s">
        <v>3</v>
      </c>
      <c r="F870" s="28">
        <v>130.23220000000001</v>
      </c>
      <c r="G870" s="13">
        <v>75</v>
      </c>
      <c r="H870" s="88">
        <v>261</v>
      </c>
      <c r="I870" s="13">
        <v>2089</v>
      </c>
      <c r="J870" s="13">
        <v>2188</v>
      </c>
      <c r="K870" s="13">
        <v>542</v>
      </c>
      <c r="L870" s="15">
        <f t="shared" si="27"/>
        <v>90.415904936014627</v>
      </c>
    </row>
    <row r="871" spans="1:12" x14ac:dyDescent="0.25">
      <c r="A871" s="13">
        <v>6</v>
      </c>
      <c r="B871" s="93" t="str">
        <f t="shared" si="26"/>
        <v>2018Praha 6</v>
      </c>
      <c r="C871" s="13">
        <v>2018</v>
      </c>
      <c r="D871" s="14" t="s">
        <v>8</v>
      </c>
      <c r="E871" s="14" t="s">
        <v>3</v>
      </c>
      <c r="F871" s="28">
        <v>160.0086</v>
      </c>
      <c r="G871" s="13">
        <v>96</v>
      </c>
      <c r="H871" s="88">
        <v>363</v>
      </c>
      <c r="I871" s="13">
        <v>1685</v>
      </c>
      <c r="J871" s="13">
        <v>1417</v>
      </c>
      <c r="K871" s="13">
        <v>771</v>
      </c>
      <c r="L871" s="15">
        <f t="shared" si="27"/>
        <v>198.59915314043752</v>
      </c>
    </row>
    <row r="872" spans="1:12" x14ac:dyDescent="0.25">
      <c r="A872" s="13">
        <v>7</v>
      </c>
      <c r="B872" s="93" t="str">
        <f t="shared" si="26"/>
        <v>2018Praha 7</v>
      </c>
      <c r="C872" s="13">
        <v>2018</v>
      </c>
      <c r="D872" s="14" t="s">
        <v>9</v>
      </c>
      <c r="E872" s="14" t="s">
        <v>3</v>
      </c>
      <c r="F872" s="28">
        <v>259.1069</v>
      </c>
      <c r="G872" s="13">
        <v>170.5</v>
      </c>
      <c r="H872" s="88">
        <v>625</v>
      </c>
      <c r="I872" s="13">
        <v>498</v>
      </c>
      <c r="J872" s="13">
        <v>524</v>
      </c>
      <c r="K872" s="13">
        <v>184</v>
      </c>
      <c r="L872" s="15">
        <f t="shared" si="27"/>
        <v>128.1679389312977</v>
      </c>
    </row>
    <row r="873" spans="1:12" x14ac:dyDescent="0.25">
      <c r="A873" s="13">
        <v>8</v>
      </c>
      <c r="B873" s="93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28">
        <v>158.64599999999999</v>
      </c>
      <c r="G873" s="13">
        <v>84</v>
      </c>
      <c r="H873" s="88">
        <v>371</v>
      </c>
      <c r="I873" s="13">
        <v>1516</v>
      </c>
      <c r="J873" s="13">
        <v>1434</v>
      </c>
      <c r="K873" s="13">
        <v>498</v>
      </c>
      <c r="L873" s="15">
        <f t="shared" si="27"/>
        <v>126.75732217573223</v>
      </c>
    </row>
    <row r="874" spans="1:12" x14ac:dyDescent="0.25">
      <c r="A874" s="13">
        <v>9</v>
      </c>
      <c r="B874" s="93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28">
        <v>130.16159999999999</v>
      </c>
      <c r="G874" s="13">
        <v>92</v>
      </c>
      <c r="H874" s="88">
        <v>264</v>
      </c>
      <c r="I874" s="13">
        <v>1975</v>
      </c>
      <c r="J874" s="13">
        <v>1820</v>
      </c>
      <c r="K874" s="13">
        <v>619</v>
      </c>
      <c r="L874" s="15">
        <f t="shared" si="27"/>
        <v>124.1401098901099</v>
      </c>
    </row>
    <row r="875" spans="1:12" x14ac:dyDescent="0.25">
      <c r="A875" s="13">
        <v>10</v>
      </c>
      <c r="B875" s="93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28">
        <v>135.86920000000001</v>
      </c>
      <c r="G875" s="13">
        <v>83.5</v>
      </c>
      <c r="H875" s="88">
        <v>302</v>
      </c>
      <c r="I875" s="13">
        <v>2245</v>
      </c>
      <c r="J875" s="13">
        <v>2095</v>
      </c>
      <c r="K875" s="13">
        <v>710</v>
      </c>
      <c r="L875" s="15">
        <f t="shared" si="27"/>
        <v>123.69928400954653</v>
      </c>
    </row>
    <row r="876" spans="1:12" x14ac:dyDescent="0.25">
      <c r="A876" s="13">
        <v>11</v>
      </c>
      <c r="B876" s="93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28">
        <v>79.842669999999998</v>
      </c>
      <c r="G876" s="13">
        <v>60</v>
      </c>
      <c r="H876" s="88">
        <v>144</v>
      </c>
      <c r="I876" s="13">
        <v>1496</v>
      </c>
      <c r="J876" s="13">
        <v>1464</v>
      </c>
      <c r="K876" s="13">
        <v>292</v>
      </c>
      <c r="L876" s="15">
        <f t="shared" si="27"/>
        <v>72.800546448087431</v>
      </c>
    </row>
    <row r="877" spans="1:12" x14ac:dyDescent="0.25">
      <c r="A877" s="13">
        <v>12</v>
      </c>
      <c r="B877" s="93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28">
        <v>105.87390000000001</v>
      </c>
      <c r="G877" s="13">
        <v>62</v>
      </c>
      <c r="H877" s="88">
        <v>250</v>
      </c>
      <c r="I877" s="13">
        <v>1019</v>
      </c>
      <c r="J877" s="13">
        <v>998</v>
      </c>
      <c r="K877" s="13">
        <v>246</v>
      </c>
      <c r="L877" s="15">
        <f t="shared" si="27"/>
        <v>89.969939879759522</v>
      </c>
    </row>
    <row r="878" spans="1:12" x14ac:dyDescent="0.25">
      <c r="A878" s="13">
        <v>13</v>
      </c>
      <c r="B878" s="93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28">
        <v>120.0889</v>
      </c>
      <c r="G878" s="13">
        <v>75</v>
      </c>
      <c r="H878" s="88">
        <v>253</v>
      </c>
      <c r="I878" s="13">
        <v>2464</v>
      </c>
      <c r="J878" s="13">
        <v>2457</v>
      </c>
      <c r="K878" s="13">
        <v>629</v>
      </c>
      <c r="L878" s="15">
        <f t="shared" si="27"/>
        <v>93.441188441188444</v>
      </c>
    </row>
    <row r="879" spans="1:12" x14ac:dyDescent="0.25">
      <c r="A879" s="13">
        <v>14</v>
      </c>
      <c r="B879" s="93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28">
        <v>122.7216</v>
      </c>
      <c r="G879" s="13">
        <v>81</v>
      </c>
      <c r="H879" s="88">
        <v>270</v>
      </c>
      <c r="I879" s="13">
        <v>1674</v>
      </c>
      <c r="J879" s="13">
        <v>1718</v>
      </c>
      <c r="K879" s="13">
        <v>443</v>
      </c>
      <c r="L879" s="15">
        <f t="shared" si="27"/>
        <v>94.118160651920846</v>
      </c>
    </row>
    <row r="880" spans="1:12" x14ac:dyDescent="0.25">
      <c r="A880" s="13">
        <v>15</v>
      </c>
      <c r="B880" s="93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28">
        <v>66.523150000000001</v>
      </c>
      <c r="G880" s="13">
        <v>43.5</v>
      </c>
      <c r="H880" s="88">
        <v>139</v>
      </c>
      <c r="I880" s="13">
        <v>1214</v>
      </c>
      <c r="J880" s="13">
        <v>1198</v>
      </c>
      <c r="K880" s="13">
        <v>157</v>
      </c>
      <c r="L880" s="15">
        <f t="shared" si="27"/>
        <v>47.833889816360603</v>
      </c>
    </row>
    <row r="881" spans="1:12" x14ac:dyDescent="0.25">
      <c r="A881" s="13">
        <v>16</v>
      </c>
      <c r="B881" s="93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28">
        <v>98.871219999999994</v>
      </c>
      <c r="G881" s="13">
        <v>61</v>
      </c>
      <c r="H881" s="88">
        <v>234</v>
      </c>
      <c r="I881" s="13">
        <v>1493</v>
      </c>
      <c r="J881" s="13">
        <v>1459</v>
      </c>
      <c r="K881" s="13">
        <v>327</v>
      </c>
      <c r="L881" s="15">
        <f t="shared" si="27"/>
        <v>81.806031528444137</v>
      </c>
    </row>
    <row r="882" spans="1:12" x14ac:dyDescent="0.25">
      <c r="A882" s="13">
        <v>17</v>
      </c>
      <c r="B882" s="93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28">
        <v>71.545810000000003</v>
      </c>
      <c r="G882" s="13">
        <v>42</v>
      </c>
      <c r="H882" s="88">
        <v>167</v>
      </c>
      <c r="I882" s="13">
        <v>1775</v>
      </c>
      <c r="J882" s="13">
        <v>1681</v>
      </c>
      <c r="K882" s="13">
        <v>355</v>
      </c>
      <c r="L882" s="15">
        <f t="shared" si="27"/>
        <v>77.082093991671627</v>
      </c>
    </row>
    <row r="883" spans="1:12" x14ac:dyDescent="0.25">
      <c r="A883" s="13">
        <v>18</v>
      </c>
      <c r="B883" s="93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28">
        <v>65.062550000000002</v>
      </c>
      <c r="G883" s="13">
        <v>33</v>
      </c>
      <c r="H883" s="88">
        <v>158</v>
      </c>
      <c r="I883" s="13">
        <v>1516</v>
      </c>
      <c r="J883" s="13">
        <v>1447</v>
      </c>
      <c r="K883" s="13">
        <v>259</v>
      </c>
      <c r="L883" s="15">
        <f t="shared" si="27"/>
        <v>65.331720801658605</v>
      </c>
    </row>
    <row r="884" spans="1:12" x14ac:dyDescent="0.25">
      <c r="A884" s="13">
        <v>19</v>
      </c>
      <c r="B884" s="93" t="str">
        <f t="shared" si="26"/>
        <v>2018Praha-Východ</v>
      </c>
      <c r="C884" s="13">
        <v>2018</v>
      </c>
      <c r="D884" s="14" t="s">
        <v>133</v>
      </c>
      <c r="E884" s="14" t="s">
        <v>14</v>
      </c>
      <c r="F884" s="28">
        <v>108.1613</v>
      </c>
      <c r="G884" s="13">
        <v>77.5</v>
      </c>
      <c r="H884" s="88">
        <v>224</v>
      </c>
      <c r="I884" s="13">
        <v>2466</v>
      </c>
      <c r="J884" s="13">
        <v>2092</v>
      </c>
      <c r="K884" s="13">
        <v>853</v>
      </c>
      <c r="L884" s="15">
        <f t="shared" si="27"/>
        <v>148.82648183556404</v>
      </c>
    </row>
    <row r="885" spans="1:12" x14ac:dyDescent="0.25">
      <c r="A885" s="13">
        <v>20</v>
      </c>
      <c r="B885" s="93" t="str">
        <f t="shared" si="26"/>
        <v>2018Praha-Západ</v>
      </c>
      <c r="C885" s="13">
        <v>2018</v>
      </c>
      <c r="D885" s="14" t="s">
        <v>134</v>
      </c>
      <c r="E885" s="14" t="s">
        <v>14</v>
      </c>
      <c r="F885" s="28">
        <v>84.61994</v>
      </c>
      <c r="G885" s="13">
        <v>51</v>
      </c>
      <c r="H885" s="88">
        <v>195</v>
      </c>
      <c r="I885" s="13">
        <v>2498</v>
      </c>
      <c r="J885" s="13">
        <v>2234</v>
      </c>
      <c r="K885" s="13">
        <v>747</v>
      </c>
      <c r="L885" s="15">
        <f t="shared" si="27"/>
        <v>122.04789615040286</v>
      </c>
    </row>
    <row r="886" spans="1:12" x14ac:dyDescent="0.25">
      <c r="A886" s="13">
        <v>21</v>
      </c>
      <c r="B886" s="93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28">
        <v>73.70393</v>
      </c>
      <c r="G886" s="13">
        <v>50</v>
      </c>
      <c r="H886" s="88">
        <v>146</v>
      </c>
      <c r="I886" s="13">
        <v>1951</v>
      </c>
      <c r="J886" s="13">
        <v>1893</v>
      </c>
      <c r="K886" s="13">
        <v>387</v>
      </c>
      <c r="L886" s="15">
        <f t="shared" si="27"/>
        <v>74.619651347068142</v>
      </c>
    </row>
    <row r="887" spans="1:12" x14ac:dyDescent="0.25">
      <c r="A887" s="13">
        <v>22</v>
      </c>
      <c r="B887" s="93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28">
        <v>82.293270000000007</v>
      </c>
      <c r="G887" s="13">
        <v>58</v>
      </c>
      <c r="H887" s="88">
        <v>157</v>
      </c>
      <c r="I887" s="13">
        <v>898</v>
      </c>
      <c r="J887" s="13">
        <v>843</v>
      </c>
      <c r="K887" s="13">
        <v>220</v>
      </c>
      <c r="L887" s="15">
        <f t="shared" si="27"/>
        <v>95.255041518386705</v>
      </c>
    </row>
    <row r="888" spans="1:12" x14ac:dyDescent="0.25">
      <c r="A888" s="13">
        <v>23</v>
      </c>
      <c r="B888" s="93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28">
        <v>73.688789999999997</v>
      </c>
      <c r="G888" s="13">
        <v>44</v>
      </c>
      <c r="H888" s="88">
        <v>181</v>
      </c>
      <c r="I888" s="13">
        <v>2475</v>
      </c>
      <c r="J888" s="13">
        <v>2445</v>
      </c>
      <c r="K888" s="13">
        <v>472</v>
      </c>
      <c r="L888" s="15">
        <f t="shared" si="27"/>
        <v>70.462167689161561</v>
      </c>
    </row>
    <row r="889" spans="1:12" x14ac:dyDescent="0.25">
      <c r="A889" s="13">
        <v>24</v>
      </c>
      <c r="B889" s="93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28">
        <v>65.366100000000003</v>
      </c>
      <c r="G889" s="13">
        <v>36</v>
      </c>
      <c r="H889" s="88">
        <v>149</v>
      </c>
      <c r="I889" s="13">
        <v>910</v>
      </c>
      <c r="J889" s="13">
        <v>873</v>
      </c>
      <c r="K889" s="13">
        <v>194</v>
      </c>
      <c r="L889" s="15">
        <f t="shared" si="27"/>
        <v>81.1111111111111</v>
      </c>
    </row>
    <row r="890" spans="1:12" x14ac:dyDescent="0.25">
      <c r="A890" s="13">
        <v>25</v>
      </c>
      <c r="B890" s="93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28">
        <v>59.049120000000002</v>
      </c>
      <c r="G890" s="13">
        <v>37</v>
      </c>
      <c r="H890" s="88">
        <v>116</v>
      </c>
      <c r="I890" s="13">
        <v>1341</v>
      </c>
      <c r="J890" s="13">
        <v>1374</v>
      </c>
      <c r="K890" s="13">
        <v>133</v>
      </c>
      <c r="L890" s="15">
        <f t="shared" si="27"/>
        <v>35.331149927219791</v>
      </c>
    </row>
    <row r="891" spans="1:12" x14ac:dyDescent="0.25">
      <c r="A891" s="13">
        <v>26</v>
      </c>
      <c r="B891" s="93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28">
        <v>59.784649999999999</v>
      </c>
      <c r="G891" s="13">
        <v>53</v>
      </c>
      <c r="H891" s="88">
        <v>103</v>
      </c>
      <c r="I891" s="13">
        <v>1070</v>
      </c>
      <c r="J891" s="13">
        <v>1002</v>
      </c>
      <c r="K891" s="13">
        <v>195</v>
      </c>
      <c r="L891" s="15">
        <f t="shared" si="27"/>
        <v>71.032934131736525</v>
      </c>
    </row>
    <row r="892" spans="1:12" x14ac:dyDescent="0.25">
      <c r="A892" s="13">
        <v>27</v>
      </c>
      <c r="B892" s="93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28">
        <v>91.127430000000004</v>
      </c>
      <c r="G892" s="13">
        <v>53.5</v>
      </c>
      <c r="H892" s="88">
        <v>191</v>
      </c>
      <c r="I892" s="13">
        <v>1085</v>
      </c>
      <c r="J892" s="13">
        <v>1051</v>
      </c>
      <c r="K892" s="13">
        <v>183</v>
      </c>
      <c r="L892" s="15">
        <f t="shared" si="27"/>
        <v>63.553758325404374</v>
      </c>
    </row>
    <row r="893" spans="1:12" x14ac:dyDescent="0.25">
      <c r="A893" s="13">
        <v>28</v>
      </c>
      <c r="B893" s="93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28">
        <v>86.578239999999994</v>
      </c>
      <c r="G893" s="13">
        <v>63</v>
      </c>
      <c r="H893" s="88">
        <v>161</v>
      </c>
      <c r="I893" s="13">
        <v>714</v>
      </c>
      <c r="J893" s="13">
        <v>729</v>
      </c>
      <c r="K893" s="13">
        <v>143</v>
      </c>
      <c r="L893" s="15">
        <f t="shared" si="27"/>
        <v>71.598079561042525</v>
      </c>
    </row>
    <row r="894" spans="1:12" x14ac:dyDescent="0.25">
      <c r="A894" s="13">
        <v>29</v>
      </c>
      <c r="B894" s="93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28">
        <v>76.607820000000004</v>
      </c>
      <c r="G894" s="13">
        <v>38</v>
      </c>
      <c r="H894" s="88">
        <v>195</v>
      </c>
      <c r="I894" s="13">
        <v>1006</v>
      </c>
      <c r="J894" s="13">
        <v>1018</v>
      </c>
      <c r="K894" s="13">
        <v>189</v>
      </c>
      <c r="L894" s="15">
        <f t="shared" si="27"/>
        <v>67.765225933202359</v>
      </c>
    </row>
    <row r="895" spans="1:12" x14ac:dyDescent="0.25">
      <c r="A895" s="13">
        <v>30</v>
      </c>
      <c r="B895" s="93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28">
        <v>63.166829999999997</v>
      </c>
      <c r="G895" s="13">
        <v>35</v>
      </c>
      <c r="H895" s="88">
        <v>133</v>
      </c>
      <c r="I895" s="13">
        <v>1195</v>
      </c>
      <c r="J895" s="13">
        <v>1170</v>
      </c>
      <c r="K895" s="13">
        <v>170</v>
      </c>
      <c r="L895" s="15">
        <f t="shared" si="27"/>
        <v>53.034188034188041</v>
      </c>
    </row>
    <row r="896" spans="1:12" x14ac:dyDescent="0.25">
      <c r="A896" s="13">
        <v>31</v>
      </c>
      <c r="B896" s="93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28">
        <v>78.182140000000004</v>
      </c>
      <c r="G896" s="13">
        <v>49</v>
      </c>
      <c r="H896" s="88">
        <v>169</v>
      </c>
      <c r="I896" s="13">
        <v>913</v>
      </c>
      <c r="J896" s="13">
        <v>970</v>
      </c>
      <c r="K896" s="13">
        <v>118</v>
      </c>
      <c r="L896" s="15">
        <f t="shared" si="27"/>
        <v>44.402061855670105</v>
      </c>
    </row>
    <row r="897" spans="1:12" x14ac:dyDescent="0.25">
      <c r="A897" s="13">
        <v>32</v>
      </c>
      <c r="B897" s="93" t="str">
        <f t="shared" si="26"/>
        <v>2018Cheb</v>
      </c>
      <c r="C897" s="13">
        <v>2018</v>
      </c>
      <c r="D897" s="14" t="s">
        <v>35</v>
      </c>
      <c r="E897" s="14" t="s">
        <v>34</v>
      </c>
      <c r="F897" s="28">
        <v>143.27680000000001</v>
      </c>
      <c r="G897" s="13">
        <v>102</v>
      </c>
      <c r="H897" s="88">
        <v>270</v>
      </c>
      <c r="I897" s="13">
        <v>1483</v>
      </c>
      <c r="J897" s="13">
        <v>1430</v>
      </c>
      <c r="K897" s="13">
        <v>488</v>
      </c>
      <c r="L897" s="15">
        <f t="shared" si="27"/>
        <v>124.55944055944057</v>
      </c>
    </row>
    <row r="898" spans="1:12" x14ac:dyDescent="0.25">
      <c r="A898" s="13">
        <v>33</v>
      </c>
      <c r="B898" s="93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28">
        <v>96.590810000000005</v>
      </c>
      <c r="G898" s="13">
        <v>63</v>
      </c>
      <c r="H898" s="88">
        <v>190</v>
      </c>
      <c r="I898" s="13">
        <v>2079</v>
      </c>
      <c r="J898" s="13">
        <v>2043</v>
      </c>
      <c r="K898" s="13">
        <v>459</v>
      </c>
      <c r="L898" s="15">
        <f t="shared" si="27"/>
        <v>82.004405286343612</v>
      </c>
    </row>
    <row r="899" spans="1:12" x14ac:dyDescent="0.25">
      <c r="A899" s="13">
        <v>34</v>
      </c>
      <c r="B899" s="93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28">
        <v>103.6384</v>
      </c>
      <c r="G899" s="13">
        <v>67</v>
      </c>
      <c r="H899" s="88">
        <v>219</v>
      </c>
      <c r="I899" s="13">
        <v>1170</v>
      </c>
      <c r="J899" s="13">
        <v>1205</v>
      </c>
      <c r="K899" s="13">
        <v>228</v>
      </c>
      <c r="L899" s="15">
        <f t="shared" si="27"/>
        <v>69.062240663900411</v>
      </c>
    </row>
    <row r="900" spans="1:12" x14ac:dyDescent="0.25">
      <c r="A900" s="13">
        <v>35</v>
      </c>
      <c r="B900" s="93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28">
        <v>87.702830000000006</v>
      </c>
      <c r="G900" s="13">
        <v>59.5</v>
      </c>
      <c r="H900" s="88">
        <v>189</v>
      </c>
      <c r="I900" s="13">
        <v>1554</v>
      </c>
      <c r="J900" s="13">
        <v>1485</v>
      </c>
      <c r="K900" s="13">
        <v>349</v>
      </c>
      <c r="L900" s="15">
        <f t="shared" si="27"/>
        <v>85.781144781144775</v>
      </c>
    </row>
    <row r="901" spans="1:12" x14ac:dyDescent="0.25">
      <c r="A901" s="13">
        <v>36</v>
      </c>
      <c r="B901" s="93" t="str">
        <f t="shared" si="26"/>
        <v>2018Plzeň-Město</v>
      </c>
      <c r="C901" s="13">
        <v>2018</v>
      </c>
      <c r="D901" s="14" t="s">
        <v>135</v>
      </c>
      <c r="E901" s="14" t="s">
        <v>34</v>
      </c>
      <c r="F901" s="28">
        <v>125.2606</v>
      </c>
      <c r="G901" s="13">
        <v>70</v>
      </c>
      <c r="H901" s="88">
        <v>277</v>
      </c>
      <c r="I901" s="13">
        <v>2535</v>
      </c>
      <c r="J901" s="13">
        <v>2810</v>
      </c>
      <c r="K901" s="13">
        <v>551</v>
      </c>
      <c r="L901" s="15">
        <f t="shared" si="27"/>
        <v>71.571174377224196</v>
      </c>
    </row>
    <row r="902" spans="1:12" x14ac:dyDescent="0.25">
      <c r="A902" s="13">
        <v>37</v>
      </c>
      <c r="B902" s="93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28">
        <v>142.8783</v>
      </c>
      <c r="G902" s="13">
        <v>114</v>
      </c>
      <c r="H902" s="88">
        <v>268</v>
      </c>
      <c r="I902" s="13">
        <v>1167</v>
      </c>
      <c r="J902" s="13">
        <v>1137</v>
      </c>
      <c r="K902" s="13">
        <v>376</v>
      </c>
      <c r="L902" s="15">
        <f t="shared" si="27"/>
        <v>120.70360598065083</v>
      </c>
    </row>
    <row r="903" spans="1:12" x14ac:dyDescent="0.25">
      <c r="A903" s="13">
        <v>38</v>
      </c>
      <c r="B903" s="93" t="str">
        <f t="shared" ref="B903:B951" si="28">CONCATENATE(C903,D903)</f>
        <v>2018Rokycany</v>
      </c>
      <c r="C903" s="13">
        <v>2018</v>
      </c>
      <c r="D903" s="14" t="s">
        <v>40</v>
      </c>
      <c r="E903" s="14" t="s">
        <v>34</v>
      </c>
      <c r="F903" s="28">
        <v>107.7974</v>
      </c>
      <c r="G903" s="13">
        <v>92</v>
      </c>
      <c r="H903" s="88">
        <v>221</v>
      </c>
      <c r="I903" s="13">
        <v>740</v>
      </c>
      <c r="J903" s="13">
        <v>768</v>
      </c>
      <c r="K903" s="13">
        <v>155</v>
      </c>
      <c r="L903" s="15">
        <f t="shared" ref="L903:L951" si="29">K903/J903*365</f>
        <v>73.665364583333329</v>
      </c>
    </row>
    <row r="904" spans="1:12" x14ac:dyDescent="0.25">
      <c r="A904" s="13">
        <v>39</v>
      </c>
      <c r="B904" s="93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28">
        <v>108.0462</v>
      </c>
      <c r="G904" s="13">
        <v>72</v>
      </c>
      <c r="H904" s="88">
        <v>218</v>
      </c>
      <c r="I904" s="13">
        <v>1711</v>
      </c>
      <c r="J904" s="13">
        <v>1708</v>
      </c>
      <c r="K904" s="13">
        <v>419</v>
      </c>
      <c r="L904" s="15">
        <f t="shared" si="29"/>
        <v>89.5403981264637</v>
      </c>
    </row>
    <row r="905" spans="1:12" x14ac:dyDescent="0.25">
      <c r="A905" s="13">
        <v>40</v>
      </c>
      <c r="B905" s="93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28">
        <v>109.7983</v>
      </c>
      <c r="G905" s="13">
        <v>53</v>
      </c>
      <c r="H905" s="88">
        <v>223</v>
      </c>
      <c r="I905" s="13">
        <v>891</v>
      </c>
      <c r="J905" s="13">
        <v>973</v>
      </c>
      <c r="K905" s="13">
        <v>133</v>
      </c>
      <c r="L905" s="15">
        <f t="shared" si="29"/>
        <v>49.892086330935257</v>
      </c>
    </row>
    <row r="906" spans="1:12" x14ac:dyDescent="0.25">
      <c r="A906" s="13">
        <v>41</v>
      </c>
      <c r="B906" s="93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28">
        <v>105.2813</v>
      </c>
      <c r="G906" s="13">
        <v>68</v>
      </c>
      <c r="H906" s="88">
        <v>246</v>
      </c>
      <c r="I906" s="13">
        <v>1848</v>
      </c>
      <c r="J906" s="13">
        <v>1825</v>
      </c>
      <c r="K906" s="13">
        <v>504</v>
      </c>
      <c r="L906" s="15">
        <f t="shared" si="29"/>
        <v>100.80000000000001</v>
      </c>
    </row>
    <row r="907" spans="1:12" x14ac:dyDescent="0.25">
      <c r="A907" s="13">
        <v>42</v>
      </c>
      <c r="B907" s="93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28">
        <v>361.56959999999998</v>
      </c>
      <c r="G907" s="13">
        <v>151</v>
      </c>
      <c r="H907" s="88">
        <v>1038</v>
      </c>
      <c r="I907" s="13">
        <v>2120</v>
      </c>
      <c r="J907" s="13">
        <v>2746</v>
      </c>
      <c r="K907" s="13">
        <v>1081</v>
      </c>
      <c r="L907" s="15">
        <f t="shared" si="29"/>
        <v>143.68718135469774</v>
      </c>
    </row>
    <row r="908" spans="1:12" x14ac:dyDescent="0.25">
      <c r="A908" s="13">
        <v>43</v>
      </c>
      <c r="B908" s="93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28">
        <v>310.00689999999997</v>
      </c>
      <c r="G908" s="13">
        <v>202</v>
      </c>
      <c r="H908" s="88">
        <v>679</v>
      </c>
      <c r="I908" s="13">
        <v>1965</v>
      </c>
      <c r="J908" s="13">
        <v>2417</v>
      </c>
      <c r="K908" s="13">
        <v>945</v>
      </c>
      <c r="L908" s="15">
        <f t="shared" si="29"/>
        <v>142.7079023582954</v>
      </c>
    </row>
    <row r="909" spans="1:12" x14ac:dyDescent="0.25">
      <c r="A909" s="13">
        <v>44</v>
      </c>
      <c r="B909" s="93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28">
        <v>107.0226</v>
      </c>
      <c r="G909" s="13">
        <v>62</v>
      </c>
      <c r="H909" s="88">
        <v>185</v>
      </c>
      <c r="I909" s="13">
        <v>1268</v>
      </c>
      <c r="J909" s="13">
        <v>1259</v>
      </c>
      <c r="K909" s="13">
        <v>257</v>
      </c>
      <c r="L909" s="15">
        <f t="shared" si="29"/>
        <v>74.507545671167591</v>
      </c>
    </row>
    <row r="910" spans="1:12" x14ac:dyDescent="0.25">
      <c r="A910" s="13">
        <v>45</v>
      </c>
      <c r="B910" s="93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28">
        <v>168.78829999999999</v>
      </c>
      <c r="G910" s="13">
        <v>109</v>
      </c>
      <c r="H910" s="88">
        <v>361</v>
      </c>
      <c r="I910" s="13">
        <v>2175</v>
      </c>
      <c r="J910" s="13">
        <v>2137</v>
      </c>
      <c r="K910" s="13">
        <v>802</v>
      </c>
      <c r="L910" s="15">
        <f t="shared" si="29"/>
        <v>136.98175011698643</v>
      </c>
    </row>
    <row r="911" spans="1:12" x14ac:dyDescent="0.25">
      <c r="A911" s="13">
        <v>46</v>
      </c>
      <c r="B911" s="93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28">
        <v>118.2604</v>
      </c>
      <c r="G911" s="13">
        <v>76</v>
      </c>
      <c r="H911" s="88">
        <v>233</v>
      </c>
      <c r="I911" s="13">
        <v>2065</v>
      </c>
      <c r="J911" s="13">
        <v>1904</v>
      </c>
      <c r="K911" s="13">
        <v>617</v>
      </c>
      <c r="L911" s="15">
        <f t="shared" si="29"/>
        <v>118.27993697478992</v>
      </c>
    </row>
    <row r="912" spans="1:12" x14ac:dyDescent="0.25">
      <c r="A912" s="13">
        <v>47</v>
      </c>
      <c r="B912" s="93" t="str">
        <f t="shared" si="28"/>
        <v>2018Louny</v>
      </c>
      <c r="C912" s="13">
        <v>2018</v>
      </c>
      <c r="D912" s="14" t="s">
        <v>50</v>
      </c>
      <c r="E912" s="14" t="s">
        <v>44</v>
      </c>
      <c r="F912" s="28">
        <v>181.08619999999999</v>
      </c>
      <c r="G912" s="13">
        <v>103.5</v>
      </c>
      <c r="H912" s="88">
        <v>411</v>
      </c>
      <c r="I912" s="13">
        <v>1184</v>
      </c>
      <c r="J912" s="13">
        <v>1264</v>
      </c>
      <c r="K912" s="13">
        <v>290</v>
      </c>
      <c r="L912" s="15">
        <f t="shared" si="29"/>
        <v>83.742088607594937</v>
      </c>
    </row>
    <row r="913" spans="1:12" x14ac:dyDescent="0.25">
      <c r="A913" s="13">
        <v>48</v>
      </c>
      <c r="B913" s="93" t="str">
        <f t="shared" si="28"/>
        <v>2018Most</v>
      </c>
      <c r="C913" s="13">
        <v>2018</v>
      </c>
      <c r="D913" s="14" t="s">
        <v>51</v>
      </c>
      <c r="E913" s="14" t="s">
        <v>44</v>
      </c>
      <c r="F913" s="28">
        <v>228.16890000000001</v>
      </c>
      <c r="G913" s="13">
        <v>112</v>
      </c>
      <c r="H913" s="88">
        <v>627</v>
      </c>
      <c r="I913" s="13">
        <v>1999</v>
      </c>
      <c r="J913" s="13">
        <v>2300</v>
      </c>
      <c r="K913" s="13">
        <v>795</v>
      </c>
      <c r="L913" s="15">
        <f t="shared" si="29"/>
        <v>126.16304347826087</v>
      </c>
    </row>
    <row r="914" spans="1:12" x14ac:dyDescent="0.25">
      <c r="A914" s="13">
        <v>49</v>
      </c>
      <c r="B914" s="93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28">
        <v>170.93719999999999</v>
      </c>
      <c r="G914" s="13">
        <v>87</v>
      </c>
      <c r="H914" s="88">
        <v>368.5</v>
      </c>
      <c r="I914" s="13">
        <v>2014</v>
      </c>
      <c r="J914" s="13">
        <v>2020</v>
      </c>
      <c r="K914" s="13">
        <v>654</v>
      </c>
      <c r="L914" s="15">
        <f t="shared" si="29"/>
        <v>118.17326732673267</v>
      </c>
    </row>
    <row r="915" spans="1:12" x14ac:dyDescent="0.25">
      <c r="A915" s="13">
        <v>50</v>
      </c>
      <c r="B915" s="93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28">
        <v>190.23769999999999</v>
      </c>
      <c r="G915" s="13">
        <v>86.5</v>
      </c>
      <c r="H915" s="88">
        <v>498</v>
      </c>
      <c r="I915" s="13">
        <v>2097</v>
      </c>
      <c r="J915" s="13">
        <v>2293</v>
      </c>
      <c r="K915" s="13">
        <v>589</v>
      </c>
      <c r="L915" s="15">
        <f t="shared" si="29"/>
        <v>93.757086785870044</v>
      </c>
    </row>
    <row r="916" spans="1:12" x14ac:dyDescent="0.25">
      <c r="A916" s="13">
        <v>51</v>
      </c>
      <c r="B916" s="93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28">
        <v>112.6639</v>
      </c>
      <c r="G916" s="13">
        <v>70</v>
      </c>
      <c r="H916" s="88">
        <v>212</v>
      </c>
      <c r="I916" s="13">
        <v>1449</v>
      </c>
      <c r="J916" s="13">
        <v>1330</v>
      </c>
      <c r="K916" s="13">
        <v>381</v>
      </c>
      <c r="L916" s="15">
        <f t="shared" si="29"/>
        <v>104.56015037593984</v>
      </c>
    </row>
    <row r="917" spans="1:12" x14ac:dyDescent="0.25">
      <c r="A917" s="13">
        <v>52</v>
      </c>
      <c r="B917" s="93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28">
        <v>132.1857</v>
      </c>
      <c r="G917" s="13">
        <v>81.5</v>
      </c>
      <c r="H917" s="88">
        <v>305</v>
      </c>
      <c r="I917" s="13">
        <v>2111</v>
      </c>
      <c r="J917" s="13">
        <v>1862</v>
      </c>
      <c r="K917" s="13">
        <v>748</v>
      </c>
      <c r="L917" s="15">
        <f t="shared" si="29"/>
        <v>146.62728249194416</v>
      </c>
    </row>
    <row r="918" spans="1:12" x14ac:dyDescent="0.25">
      <c r="A918" s="13">
        <v>53</v>
      </c>
      <c r="B918" s="93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28">
        <v>125.26260000000001</v>
      </c>
      <c r="G918" s="13">
        <v>84</v>
      </c>
      <c r="H918" s="88">
        <v>262</v>
      </c>
      <c r="I918" s="13">
        <v>1766</v>
      </c>
      <c r="J918" s="13">
        <v>1663</v>
      </c>
      <c r="K918" s="13">
        <v>539</v>
      </c>
      <c r="L918" s="15">
        <f t="shared" si="29"/>
        <v>118.30126277811185</v>
      </c>
    </row>
    <row r="919" spans="1:12" x14ac:dyDescent="0.25">
      <c r="A919" s="13">
        <v>54</v>
      </c>
      <c r="B919" s="93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28">
        <v>162.46629999999999</v>
      </c>
      <c r="G919" s="13">
        <v>121</v>
      </c>
      <c r="H919" s="88">
        <v>315</v>
      </c>
      <c r="I919" s="13">
        <v>949</v>
      </c>
      <c r="J919" s="13">
        <v>1019</v>
      </c>
      <c r="K919" s="13">
        <v>275</v>
      </c>
      <c r="L919" s="15">
        <f t="shared" si="29"/>
        <v>98.503434739941127</v>
      </c>
    </row>
    <row r="920" spans="1:12" x14ac:dyDescent="0.25">
      <c r="A920" s="13">
        <v>55</v>
      </c>
      <c r="B920" s="93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28">
        <v>98.019949999999994</v>
      </c>
      <c r="G920" s="13">
        <v>66</v>
      </c>
      <c r="H920" s="88">
        <v>209</v>
      </c>
      <c r="I920" s="13">
        <v>1764</v>
      </c>
      <c r="J920" s="13">
        <v>1768</v>
      </c>
      <c r="K920" s="13">
        <v>417</v>
      </c>
      <c r="L920" s="15">
        <f t="shared" si="29"/>
        <v>86.088800904977376</v>
      </c>
    </row>
    <row r="921" spans="1:12" x14ac:dyDescent="0.25">
      <c r="A921" s="13">
        <v>56</v>
      </c>
      <c r="B921" s="93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28">
        <v>83.186710000000005</v>
      </c>
      <c r="G921" s="13">
        <v>53</v>
      </c>
      <c r="H921" s="88">
        <v>181</v>
      </c>
      <c r="I921" s="13">
        <v>2037</v>
      </c>
      <c r="J921" s="13">
        <v>1874</v>
      </c>
      <c r="K921" s="13">
        <v>512</v>
      </c>
      <c r="L921" s="15">
        <f t="shared" si="29"/>
        <v>99.722518676627544</v>
      </c>
    </row>
    <row r="922" spans="1:12" x14ac:dyDescent="0.25">
      <c r="A922" s="13">
        <v>57</v>
      </c>
      <c r="B922" s="93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28">
        <v>168.5737</v>
      </c>
      <c r="G922" s="13">
        <v>99</v>
      </c>
      <c r="H922" s="88">
        <v>434</v>
      </c>
      <c r="I922" s="13">
        <v>1015</v>
      </c>
      <c r="J922" s="13">
        <v>1064</v>
      </c>
      <c r="K922" s="13">
        <v>304</v>
      </c>
      <c r="L922" s="15">
        <f t="shared" si="29"/>
        <v>104.28571428571428</v>
      </c>
    </row>
    <row r="923" spans="1:12" x14ac:dyDescent="0.25">
      <c r="A923" s="13">
        <v>58</v>
      </c>
      <c r="B923" s="93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28">
        <v>206.8</v>
      </c>
      <c r="G923" s="13">
        <v>108</v>
      </c>
      <c r="H923" s="88">
        <v>588</v>
      </c>
      <c r="I923" s="13">
        <v>682</v>
      </c>
      <c r="J923" s="13">
        <v>674</v>
      </c>
      <c r="K923" s="13">
        <v>307</v>
      </c>
      <c r="L923" s="15">
        <f t="shared" si="29"/>
        <v>166.25370919881306</v>
      </c>
    </row>
    <row r="924" spans="1:12" x14ac:dyDescent="0.25">
      <c r="A924" s="13">
        <v>59</v>
      </c>
      <c r="B924" s="93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28">
        <v>71.895619999999994</v>
      </c>
      <c r="G924" s="13">
        <v>41</v>
      </c>
      <c r="H924" s="88">
        <v>162</v>
      </c>
      <c r="I924" s="13">
        <v>1296</v>
      </c>
      <c r="J924" s="13">
        <v>1363</v>
      </c>
      <c r="K924" s="13">
        <v>201</v>
      </c>
      <c r="L924" s="15">
        <f t="shared" si="29"/>
        <v>53.826118855465879</v>
      </c>
    </row>
    <row r="925" spans="1:12" x14ac:dyDescent="0.25">
      <c r="A925" s="13">
        <v>60</v>
      </c>
      <c r="B925" s="93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28">
        <v>114.836</v>
      </c>
      <c r="G925" s="13">
        <v>76</v>
      </c>
      <c r="H925" s="88">
        <v>237</v>
      </c>
      <c r="I925" s="13">
        <v>1627</v>
      </c>
      <c r="J925" s="13">
        <v>1739</v>
      </c>
      <c r="K925" s="13">
        <v>398</v>
      </c>
      <c r="L925" s="15">
        <f t="shared" si="29"/>
        <v>83.536515238642906</v>
      </c>
    </row>
    <row r="926" spans="1:12" x14ac:dyDescent="0.25">
      <c r="A926" s="13">
        <v>61</v>
      </c>
      <c r="B926" s="93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28">
        <v>95.90701</v>
      </c>
      <c r="G926" s="13">
        <v>47</v>
      </c>
      <c r="H926" s="88">
        <v>236</v>
      </c>
      <c r="I926" s="13">
        <v>1841</v>
      </c>
      <c r="J926" s="13">
        <v>1749</v>
      </c>
      <c r="K926" s="13">
        <v>458</v>
      </c>
      <c r="L926" s="15">
        <f t="shared" si="29"/>
        <v>95.580331618067476</v>
      </c>
    </row>
    <row r="927" spans="1:12" x14ac:dyDescent="0.25">
      <c r="A927" s="13">
        <v>62</v>
      </c>
      <c r="B927" s="93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28">
        <v>105.249</v>
      </c>
      <c r="G927" s="13">
        <v>76</v>
      </c>
      <c r="H927" s="88">
        <v>188</v>
      </c>
      <c r="I927" s="13">
        <v>1084</v>
      </c>
      <c r="J927" s="13">
        <v>1077</v>
      </c>
      <c r="K927" s="13">
        <v>276</v>
      </c>
      <c r="L927" s="15">
        <f t="shared" si="29"/>
        <v>93.537604456824525</v>
      </c>
    </row>
    <row r="928" spans="1:12" x14ac:dyDescent="0.25">
      <c r="A928" s="13">
        <v>63</v>
      </c>
      <c r="B928" s="93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28">
        <v>170.37649999999999</v>
      </c>
      <c r="G928" s="13">
        <v>103</v>
      </c>
      <c r="H928" s="88">
        <v>386</v>
      </c>
      <c r="I928" s="13">
        <v>3786</v>
      </c>
      <c r="J928" s="13">
        <v>3921</v>
      </c>
      <c r="K928" s="13">
        <v>1334</v>
      </c>
      <c r="L928" s="15">
        <f t="shared" si="29"/>
        <v>124.18005610813567</v>
      </c>
    </row>
    <row r="929" spans="1:12" x14ac:dyDescent="0.25">
      <c r="A929" s="13">
        <v>64</v>
      </c>
      <c r="B929" s="93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28">
        <v>138.18530000000001</v>
      </c>
      <c r="G929" s="13">
        <v>84</v>
      </c>
      <c r="H929" s="88">
        <v>291</v>
      </c>
      <c r="I929" s="13">
        <v>1704</v>
      </c>
      <c r="J929" s="13">
        <v>1541</v>
      </c>
      <c r="K929" s="13">
        <v>541</v>
      </c>
      <c r="L929" s="15">
        <f t="shared" si="29"/>
        <v>128.14081765087604</v>
      </c>
    </row>
    <row r="930" spans="1:12" x14ac:dyDescent="0.25">
      <c r="A930" s="13">
        <v>65</v>
      </c>
      <c r="B930" s="93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28">
        <v>204.42850000000001</v>
      </c>
      <c r="G930" s="13">
        <v>106</v>
      </c>
      <c r="H930" s="88">
        <v>538</v>
      </c>
      <c r="I930" s="13">
        <v>1288</v>
      </c>
      <c r="J930" s="13">
        <v>1431</v>
      </c>
      <c r="K930" s="13">
        <v>483</v>
      </c>
      <c r="L930" s="15">
        <f t="shared" si="29"/>
        <v>123.19706498951781</v>
      </c>
    </row>
    <row r="931" spans="1:12" x14ac:dyDescent="0.25">
      <c r="A931" s="13">
        <v>66</v>
      </c>
      <c r="B931" s="93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28">
        <v>227.10990000000001</v>
      </c>
      <c r="G931" s="13">
        <v>133</v>
      </c>
      <c r="H931" s="88">
        <v>504</v>
      </c>
      <c r="I931" s="13">
        <v>1553</v>
      </c>
      <c r="J931" s="13">
        <v>1682</v>
      </c>
      <c r="K931" s="13">
        <v>721</v>
      </c>
      <c r="L931" s="15">
        <f t="shared" si="29"/>
        <v>156.45957193816884</v>
      </c>
    </row>
    <row r="932" spans="1:12" x14ac:dyDescent="0.25">
      <c r="A932" s="13">
        <v>67</v>
      </c>
      <c r="B932" s="93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28">
        <v>150.9128</v>
      </c>
      <c r="G932" s="13">
        <v>92</v>
      </c>
      <c r="H932" s="88">
        <v>290</v>
      </c>
      <c r="I932" s="13">
        <v>1286</v>
      </c>
      <c r="J932" s="13">
        <v>1326</v>
      </c>
      <c r="K932" s="13">
        <v>424</v>
      </c>
      <c r="L932" s="15">
        <f t="shared" si="29"/>
        <v>116.71191553544494</v>
      </c>
    </row>
    <row r="933" spans="1:12" x14ac:dyDescent="0.25">
      <c r="A933" s="13">
        <v>68</v>
      </c>
      <c r="B933" s="93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28">
        <v>140.5264</v>
      </c>
      <c r="G933" s="13">
        <v>81</v>
      </c>
      <c r="H933" s="88">
        <v>373</v>
      </c>
      <c r="I933" s="13">
        <v>1819</v>
      </c>
      <c r="J933" s="13">
        <v>1911</v>
      </c>
      <c r="K933" s="13">
        <v>431</v>
      </c>
      <c r="L933" s="15">
        <f t="shared" si="29"/>
        <v>82.320774463631608</v>
      </c>
    </row>
    <row r="934" spans="1:12" x14ac:dyDescent="0.25">
      <c r="A934" s="13">
        <v>69</v>
      </c>
      <c r="B934" s="93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28">
        <v>123.57980000000001</v>
      </c>
      <c r="G934" s="13">
        <v>85</v>
      </c>
      <c r="H934" s="88">
        <v>252</v>
      </c>
      <c r="I934" s="13">
        <v>1474</v>
      </c>
      <c r="J934" s="13">
        <v>1529</v>
      </c>
      <c r="K934" s="13">
        <v>379</v>
      </c>
      <c r="L934" s="15">
        <f t="shared" si="29"/>
        <v>90.474166121648139</v>
      </c>
    </row>
    <row r="935" spans="1:12" x14ac:dyDescent="0.25">
      <c r="A935" s="13">
        <v>70</v>
      </c>
      <c r="B935" s="93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28">
        <v>143.48740000000001</v>
      </c>
      <c r="G935" s="13">
        <v>109.5</v>
      </c>
      <c r="H935" s="88">
        <v>272</v>
      </c>
      <c r="I935" s="13">
        <v>1084</v>
      </c>
      <c r="J935" s="13">
        <v>1123</v>
      </c>
      <c r="K935" s="13">
        <v>372</v>
      </c>
      <c r="L935" s="15">
        <f t="shared" si="29"/>
        <v>120.90828138913623</v>
      </c>
    </row>
    <row r="936" spans="1:12" x14ac:dyDescent="0.25">
      <c r="A936" s="13">
        <v>71</v>
      </c>
      <c r="B936" s="93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28">
        <v>245.74199999999999</v>
      </c>
      <c r="G936" s="13">
        <v>127</v>
      </c>
      <c r="H936" s="88">
        <v>748</v>
      </c>
      <c r="I936" s="13">
        <v>1168</v>
      </c>
      <c r="J936" s="13">
        <v>1450</v>
      </c>
      <c r="K936" s="13">
        <v>380</v>
      </c>
      <c r="L936" s="15">
        <f t="shared" si="29"/>
        <v>95.65517241379311</v>
      </c>
    </row>
    <row r="937" spans="1:12" x14ac:dyDescent="0.25">
      <c r="A937" s="13">
        <v>72</v>
      </c>
      <c r="B937" s="93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28">
        <v>208.05199999999999</v>
      </c>
      <c r="G937" s="13">
        <v>126</v>
      </c>
      <c r="H937" s="88">
        <v>524</v>
      </c>
      <c r="I937" s="13">
        <v>887</v>
      </c>
      <c r="J937" s="13">
        <v>897</v>
      </c>
      <c r="K937" s="13">
        <v>424</v>
      </c>
      <c r="L937" s="15">
        <f t="shared" si="29"/>
        <v>172.53065774804904</v>
      </c>
    </row>
    <row r="938" spans="1:12" x14ac:dyDescent="0.25">
      <c r="A938" s="13">
        <v>73</v>
      </c>
      <c r="B938" s="93" t="str">
        <f t="shared" si="28"/>
        <v>2018Zlín</v>
      </c>
      <c r="C938" s="13">
        <v>2018</v>
      </c>
      <c r="D938" s="14" t="s">
        <v>78</v>
      </c>
      <c r="E938" s="14" t="s">
        <v>67</v>
      </c>
      <c r="F938" s="28">
        <v>115.556</v>
      </c>
      <c r="G938" s="13">
        <v>69</v>
      </c>
      <c r="H938" s="88">
        <v>248</v>
      </c>
      <c r="I938" s="13">
        <v>2095</v>
      </c>
      <c r="J938" s="13">
        <v>2255</v>
      </c>
      <c r="K938" s="13">
        <v>488</v>
      </c>
      <c r="L938" s="15">
        <f t="shared" si="29"/>
        <v>78.988913525498887</v>
      </c>
    </row>
    <row r="939" spans="1:12" x14ac:dyDescent="0.25">
      <c r="A939" s="13">
        <v>74</v>
      </c>
      <c r="B939" s="93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28">
        <v>181.8639</v>
      </c>
      <c r="G939" s="13">
        <v>143</v>
      </c>
      <c r="H939" s="88">
        <v>362</v>
      </c>
      <c r="I939" s="13">
        <v>1848</v>
      </c>
      <c r="J939" s="13">
        <v>1723</v>
      </c>
      <c r="K939" s="13">
        <v>858</v>
      </c>
      <c r="L939" s="15">
        <f t="shared" si="29"/>
        <v>181.75856065002901</v>
      </c>
    </row>
    <row r="940" spans="1:12" x14ac:dyDescent="0.25">
      <c r="A940" s="13">
        <v>75</v>
      </c>
      <c r="B940" s="93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28">
        <v>236.26750000000001</v>
      </c>
      <c r="G940" s="13">
        <v>132</v>
      </c>
      <c r="H940" s="88">
        <v>561</v>
      </c>
      <c r="I940" s="13">
        <v>1451</v>
      </c>
      <c r="J940" s="13">
        <v>1484</v>
      </c>
      <c r="K940" s="13">
        <v>592</v>
      </c>
      <c r="L940" s="15">
        <f t="shared" si="29"/>
        <v>145.60646900269543</v>
      </c>
    </row>
    <row r="941" spans="1:12" x14ac:dyDescent="0.25">
      <c r="A941" s="13">
        <v>76</v>
      </c>
      <c r="B941" s="93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28">
        <v>126.25109999999999</v>
      </c>
      <c r="G941" s="13">
        <v>98</v>
      </c>
      <c r="H941" s="88">
        <v>244</v>
      </c>
      <c r="I941" s="13">
        <v>1686</v>
      </c>
      <c r="J941" s="13">
        <v>1620</v>
      </c>
      <c r="K941" s="13">
        <v>516</v>
      </c>
      <c r="L941" s="15">
        <f t="shared" si="29"/>
        <v>116.25925925925927</v>
      </c>
    </row>
    <row r="942" spans="1:12" x14ac:dyDescent="0.25">
      <c r="A942" s="13">
        <v>77</v>
      </c>
      <c r="B942" s="93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28">
        <v>163.8725</v>
      </c>
      <c r="G942" s="13">
        <v>112</v>
      </c>
      <c r="H942" s="88">
        <v>324</v>
      </c>
      <c r="I942" s="13">
        <v>3164</v>
      </c>
      <c r="J942" s="13">
        <v>3171</v>
      </c>
      <c r="K942" s="13">
        <v>1127</v>
      </c>
      <c r="L942" s="15">
        <f t="shared" si="29"/>
        <v>129.72406181015452</v>
      </c>
    </row>
    <row r="943" spans="1:12" x14ac:dyDescent="0.25">
      <c r="A943" s="13">
        <v>78</v>
      </c>
      <c r="B943" s="93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28">
        <v>274.3415</v>
      </c>
      <c r="G943" s="13">
        <v>145</v>
      </c>
      <c r="H943" s="88">
        <v>704</v>
      </c>
      <c r="I943" s="13">
        <v>547</v>
      </c>
      <c r="J943" s="13">
        <v>691</v>
      </c>
      <c r="K943" s="13">
        <v>170</v>
      </c>
      <c r="L943" s="15">
        <f t="shared" si="29"/>
        <v>89.797395079594793</v>
      </c>
    </row>
    <row r="944" spans="1:12" x14ac:dyDescent="0.25">
      <c r="A944" s="13">
        <v>79</v>
      </c>
      <c r="B944" s="93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28">
        <v>129.40559999999999</v>
      </c>
      <c r="G944" s="13">
        <v>99</v>
      </c>
      <c r="H944" s="88">
        <v>233</v>
      </c>
      <c r="I944" s="13">
        <v>4478</v>
      </c>
      <c r="J944" s="13">
        <v>4413</v>
      </c>
      <c r="K944" s="13">
        <v>1437</v>
      </c>
      <c r="L944" s="15">
        <f t="shared" si="29"/>
        <v>118.85452073419444</v>
      </c>
    </row>
    <row r="945" spans="1:12" x14ac:dyDescent="0.25">
      <c r="A945" s="13">
        <v>80</v>
      </c>
      <c r="B945" s="93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28">
        <v>92.196539999999999</v>
      </c>
      <c r="G945" s="13">
        <v>62</v>
      </c>
      <c r="H945" s="88">
        <v>189</v>
      </c>
      <c r="I945" s="13">
        <v>1802</v>
      </c>
      <c r="J945" s="13">
        <v>1823</v>
      </c>
      <c r="K945" s="13">
        <v>435</v>
      </c>
      <c r="L945" s="15">
        <f t="shared" si="29"/>
        <v>87.095447065277014</v>
      </c>
    </row>
    <row r="946" spans="1:12" x14ac:dyDescent="0.25">
      <c r="A946" s="13">
        <v>81</v>
      </c>
      <c r="B946" s="93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28">
        <v>122.62569999999999</v>
      </c>
      <c r="G946" s="13">
        <v>77.5</v>
      </c>
      <c r="H946" s="88">
        <v>238</v>
      </c>
      <c r="I946" s="13">
        <v>2609</v>
      </c>
      <c r="J946" s="13">
        <v>2619</v>
      </c>
      <c r="K946" s="13">
        <v>659</v>
      </c>
      <c r="L946" s="15">
        <f t="shared" si="29"/>
        <v>91.842306223749517</v>
      </c>
    </row>
    <row r="947" spans="1:12" x14ac:dyDescent="0.25">
      <c r="A947" s="13">
        <v>82</v>
      </c>
      <c r="B947" s="93" t="str">
        <f t="shared" si="28"/>
        <v>2018Opava</v>
      </c>
      <c r="C947" s="13">
        <v>2018</v>
      </c>
      <c r="D947" s="14" t="s">
        <v>88</v>
      </c>
      <c r="E947" s="14" t="s">
        <v>82</v>
      </c>
      <c r="F947" s="28">
        <v>153.04239999999999</v>
      </c>
      <c r="G947" s="13">
        <v>116</v>
      </c>
      <c r="H947" s="88">
        <v>298</v>
      </c>
      <c r="I947" s="13">
        <v>2232</v>
      </c>
      <c r="J947" s="13">
        <v>2336</v>
      </c>
      <c r="K947" s="13">
        <v>604</v>
      </c>
      <c r="L947" s="15">
        <f t="shared" si="29"/>
        <v>94.374999999999986</v>
      </c>
    </row>
    <row r="948" spans="1:12" x14ac:dyDescent="0.25">
      <c r="A948" s="13">
        <v>83</v>
      </c>
      <c r="B948" s="93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28">
        <v>94.713710000000006</v>
      </c>
      <c r="G948" s="13">
        <v>63</v>
      </c>
      <c r="H948" s="88">
        <v>199</v>
      </c>
      <c r="I948" s="13">
        <v>5234</v>
      </c>
      <c r="J948" s="13">
        <v>5265</v>
      </c>
      <c r="K948" s="13">
        <v>1173</v>
      </c>
      <c r="L948" s="15">
        <f t="shared" si="29"/>
        <v>81.319088319088323</v>
      </c>
    </row>
    <row r="949" spans="1:12" x14ac:dyDescent="0.25">
      <c r="A949" s="13">
        <v>84</v>
      </c>
      <c r="B949" s="93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28">
        <v>181.8999</v>
      </c>
      <c r="G949" s="13">
        <v>97</v>
      </c>
      <c r="H949" s="88">
        <v>508</v>
      </c>
      <c r="I949" s="13">
        <v>1597</v>
      </c>
      <c r="J949" s="13">
        <v>1948</v>
      </c>
      <c r="K949" s="13">
        <v>487</v>
      </c>
      <c r="L949" s="15">
        <f t="shared" si="29"/>
        <v>91.25</v>
      </c>
    </row>
    <row r="950" spans="1:12" x14ac:dyDescent="0.25">
      <c r="A950" s="13">
        <v>85</v>
      </c>
      <c r="B950" s="93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28">
        <v>144.43680000000001</v>
      </c>
      <c r="G950" s="13">
        <v>105</v>
      </c>
      <c r="H950" s="88">
        <v>294</v>
      </c>
      <c r="I950" s="13">
        <v>1790</v>
      </c>
      <c r="J950" s="13">
        <v>1749</v>
      </c>
      <c r="K950" s="13">
        <v>547</v>
      </c>
      <c r="L950" s="15">
        <f t="shared" si="29"/>
        <v>114.1538021726701</v>
      </c>
    </row>
    <row r="951" spans="1:12" ht="16.5" thickBot="1" x14ac:dyDescent="0.3">
      <c r="A951" s="18">
        <v>86</v>
      </c>
      <c r="B951" s="94" t="str">
        <f t="shared" si="28"/>
        <v>2018Vsetín</v>
      </c>
      <c r="C951" s="18">
        <v>2018</v>
      </c>
      <c r="D951" s="19" t="s">
        <v>92</v>
      </c>
      <c r="E951" s="19" t="s">
        <v>82</v>
      </c>
      <c r="F951" s="30">
        <v>107.2004</v>
      </c>
      <c r="G951" s="18">
        <v>67</v>
      </c>
      <c r="H951" s="90">
        <v>226</v>
      </c>
      <c r="I951" s="18">
        <v>1539</v>
      </c>
      <c r="J951" s="18">
        <v>1560</v>
      </c>
      <c r="K951" s="18">
        <v>394</v>
      </c>
      <c r="L951" s="20">
        <f t="shared" si="29"/>
        <v>92.185897435897431</v>
      </c>
    </row>
    <row r="952" spans="1:12" ht="16.5" thickTop="1" x14ac:dyDescent="0.25">
      <c r="G952" s="435"/>
      <c r="H952" s="435"/>
    </row>
  </sheetData>
  <sheetProtection password="E167" sheet="1" objects="1" scenarios="1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-0.249977111117893"/>
    <pageSetUpPr fitToPage="1"/>
  </sheetPr>
  <dimension ref="A1:AI69"/>
  <sheetViews>
    <sheetView showGridLines="0" zoomScale="70" zoomScaleNormal="70" workbookViewId="0">
      <pane ySplit="3" topLeftCell="A4" activePane="bottomLeft" state="frozen"/>
      <selection activeCell="D92" sqref="D92:F92"/>
      <selection pane="bottomLeft" activeCell="A4" sqref="A4"/>
    </sheetView>
  </sheetViews>
  <sheetFormatPr defaultColWidth="9" defaultRowHeight="15.75" x14ac:dyDescent="0.25"/>
  <cols>
    <col min="1" max="1" width="2.875" style="155" customWidth="1"/>
    <col min="2" max="2" width="14.5" style="155" customWidth="1"/>
    <col min="3" max="3" width="21.875" style="155" customWidth="1"/>
    <col min="4" max="6" width="10.625" style="155" customWidth="1"/>
    <col min="7" max="7" width="40.75" style="155" customWidth="1"/>
    <col min="8" max="9" width="2.875" style="155" customWidth="1"/>
    <col min="10" max="10" width="14.375" style="155" customWidth="1"/>
    <col min="11" max="11" width="21.875" style="155" customWidth="1"/>
    <col min="12" max="14" width="10.625" style="155" customWidth="1"/>
    <col min="15" max="15" width="40.75" style="155" customWidth="1"/>
    <col min="16" max="17" width="2.875" style="155" customWidth="1"/>
    <col min="18" max="18" width="14.5" style="155" customWidth="1"/>
    <col min="19" max="19" width="21.875" style="155" customWidth="1"/>
    <col min="20" max="21" width="10.625" style="155" customWidth="1"/>
    <col min="22" max="22" width="10.75" style="155" customWidth="1"/>
    <col min="23" max="23" width="40.75" style="155" customWidth="1"/>
    <col min="24" max="24" width="9" style="155" customWidth="1"/>
    <col min="25" max="16384" width="9" style="155"/>
  </cols>
  <sheetData>
    <row r="1" spans="1:35" x14ac:dyDescent="0.25">
      <c r="A1" s="184"/>
      <c r="B1" s="185" t="s">
        <v>266</v>
      </c>
      <c r="C1" s="186"/>
      <c r="D1" s="186"/>
      <c r="E1" s="186"/>
      <c r="F1" s="186"/>
      <c r="G1" s="184"/>
      <c r="I1" s="187"/>
      <c r="J1" s="187"/>
      <c r="K1" s="187"/>
      <c r="L1" s="187"/>
      <c r="M1" s="187"/>
      <c r="N1" s="187"/>
      <c r="O1" s="187"/>
      <c r="Q1" s="188"/>
      <c r="R1" s="188"/>
      <c r="S1" s="188"/>
      <c r="T1" s="188"/>
      <c r="U1" s="188"/>
      <c r="V1" s="188"/>
      <c r="W1" s="188"/>
    </row>
    <row r="2" spans="1:35" x14ac:dyDescent="0.25">
      <c r="A2" s="184"/>
      <c r="B2" s="189" t="s">
        <v>104</v>
      </c>
      <c r="C2" s="190" t="s">
        <v>15</v>
      </c>
      <c r="D2" s="186"/>
      <c r="E2" s="186"/>
      <c r="F2" s="186"/>
      <c r="G2" s="184"/>
      <c r="I2" s="187"/>
      <c r="J2" s="187"/>
      <c r="K2" s="187"/>
      <c r="L2" s="187"/>
      <c r="M2" s="187"/>
      <c r="N2" s="187"/>
      <c r="O2" s="187"/>
      <c r="Q2" s="188"/>
      <c r="R2" s="188"/>
      <c r="S2" s="188"/>
      <c r="T2" s="188"/>
      <c r="U2" s="188"/>
      <c r="V2" s="188"/>
      <c r="W2" s="188"/>
    </row>
    <row r="3" spans="1:35" x14ac:dyDescent="0.25">
      <c r="A3" s="184"/>
      <c r="B3" s="189" t="s">
        <v>107</v>
      </c>
      <c r="C3" s="191" t="str">
        <f>VLOOKUP($C$2,Pom_tabulky_grafy!B52:C137,2,0)</f>
        <v>KS Praha</v>
      </c>
      <c r="D3" s="186"/>
      <c r="E3" s="186"/>
      <c r="F3" s="186"/>
      <c r="G3" s="184"/>
      <c r="I3" s="187"/>
      <c r="J3" s="187"/>
      <c r="K3" s="187"/>
      <c r="L3" s="187"/>
      <c r="M3" s="187"/>
      <c r="N3" s="187"/>
      <c r="O3" s="187"/>
      <c r="Q3" s="188"/>
      <c r="R3" s="188"/>
      <c r="S3" s="188"/>
      <c r="T3" s="188"/>
      <c r="U3" s="188"/>
      <c r="V3" s="188"/>
      <c r="W3" s="188"/>
    </row>
    <row r="4" spans="1:35" ht="16.5" thickBot="1" x14ac:dyDescent="0.3">
      <c r="A4" s="184"/>
      <c r="B4" s="525" t="s">
        <v>0</v>
      </c>
      <c r="C4" s="525"/>
      <c r="D4" s="525"/>
      <c r="E4" s="525"/>
      <c r="F4" s="525"/>
      <c r="G4" s="186"/>
      <c r="H4" s="192"/>
      <c r="I4" s="193"/>
      <c r="J4" s="539" t="s">
        <v>126</v>
      </c>
      <c r="K4" s="539"/>
      <c r="L4" s="539"/>
      <c r="M4" s="539"/>
      <c r="N4" s="539"/>
      <c r="O4" s="194"/>
      <c r="P4" s="192"/>
      <c r="Q4" s="195"/>
      <c r="R4" s="526" t="s">
        <v>127</v>
      </c>
      <c r="S4" s="526"/>
      <c r="T4" s="526"/>
      <c r="U4" s="526"/>
      <c r="V4" s="526"/>
      <c r="W4" s="188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5" ht="33" thickTop="1" thickBot="1" x14ac:dyDescent="0.3">
      <c r="A5" s="184"/>
      <c r="B5" s="533" t="s">
        <v>105</v>
      </c>
      <c r="C5" s="534"/>
      <c r="D5" s="197" t="s">
        <v>106</v>
      </c>
      <c r="E5" s="197" t="s">
        <v>121</v>
      </c>
      <c r="F5" s="197" t="s">
        <v>120</v>
      </c>
      <c r="G5" s="198"/>
      <c r="H5" s="199"/>
      <c r="I5" s="200"/>
      <c r="J5" s="540" t="s">
        <v>105</v>
      </c>
      <c r="K5" s="541"/>
      <c r="L5" s="201" t="s">
        <v>106</v>
      </c>
      <c r="M5" s="201" t="s">
        <v>121</v>
      </c>
      <c r="N5" s="201" t="s">
        <v>120</v>
      </c>
      <c r="O5" s="202"/>
      <c r="P5" s="199"/>
      <c r="Q5" s="203"/>
      <c r="R5" s="204" t="s">
        <v>105</v>
      </c>
      <c r="S5" s="205"/>
      <c r="T5" s="206" t="s">
        <v>106</v>
      </c>
      <c r="U5" s="206" t="s">
        <v>121</v>
      </c>
      <c r="V5" s="206" t="s">
        <v>120</v>
      </c>
      <c r="W5" s="188"/>
    </row>
    <row r="6" spans="1:35" ht="16.5" thickTop="1" x14ac:dyDescent="0.25">
      <c r="A6" s="184"/>
      <c r="B6" s="535" t="s">
        <v>1</v>
      </c>
      <c r="C6" s="207" t="s">
        <v>96</v>
      </c>
      <c r="D6" s="208">
        <f>VLOOKUP($C$2,Přehled_trest_2018!$B$4:$S$91,3,0)</f>
        <v>129</v>
      </c>
      <c r="E6" s="209">
        <f>VLOOKUP($C$3,Přehled_trest_po_kr_2018!$A$8:$Q$15,2,0)</f>
        <v>159</v>
      </c>
      <c r="F6" s="208">
        <f>HLOOKUP(C6,Přehled_trest_2018!$D$5:$S$92,88,0)</f>
        <v>202</v>
      </c>
      <c r="G6" s="210"/>
      <c r="H6" s="211"/>
      <c r="I6" s="212"/>
      <c r="J6" s="542" t="s">
        <v>1</v>
      </c>
      <c r="K6" s="213" t="s">
        <v>96</v>
      </c>
      <c r="L6" s="214">
        <f>VLOOKUP($C$2,Přehled_civil_2018!$B$4:$S$91,3,0)</f>
        <v>155.54859999999999</v>
      </c>
      <c r="M6" s="215">
        <f>VLOOKUP($C$3,Přehled_civil_po_kr_2018!$A$8:$Q$15,2,0)</f>
        <v>189</v>
      </c>
      <c r="N6" s="214">
        <f>HLOOKUP(K6,Přehled_civil_2018!$D$5:$S$92,88,0)</f>
        <v>276</v>
      </c>
      <c r="O6" s="216"/>
      <c r="P6" s="211"/>
      <c r="Q6" s="217"/>
      <c r="R6" s="527" t="s">
        <v>1</v>
      </c>
      <c r="S6" s="218" t="s">
        <v>96</v>
      </c>
      <c r="T6" s="219">
        <f>VLOOKUP($C$2,Přehled_opatro_2018!$B$4:$S$91,3,0)</f>
        <v>79.842669999999998</v>
      </c>
      <c r="U6" s="220">
        <f>VLOOKUP($C$3,Přehled_opatro_po_kr_2018!$A$8:$Q$15,2,0)</f>
        <v>93</v>
      </c>
      <c r="V6" s="219">
        <f>HLOOKUP(S6,Přehled_opatro_2018!$D$5:$S$92,88,0)</f>
        <v>139</v>
      </c>
      <c r="W6" s="188"/>
    </row>
    <row r="7" spans="1:35" x14ac:dyDescent="0.25">
      <c r="A7" s="184"/>
      <c r="B7" s="536"/>
      <c r="C7" s="221" t="s">
        <v>97</v>
      </c>
      <c r="D7" s="222">
        <f>VLOOKUP($C$2,Přehled_trest_2018!$B$4:$S$91,4,0)</f>
        <v>71</v>
      </c>
      <c r="E7" s="223">
        <f>VLOOKUP($C$3,Přehled_trest_po_kr_2018!$A$8:$Q$15,3,0)</f>
        <v>68</v>
      </c>
      <c r="F7" s="222">
        <f>HLOOKUP(C7,Přehled_trest_2018!$D$5:$S$92,88,0)</f>
        <v>94</v>
      </c>
      <c r="G7" s="210"/>
      <c r="H7" s="211"/>
      <c r="I7" s="212"/>
      <c r="J7" s="515"/>
      <c r="K7" s="224" t="s">
        <v>97</v>
      </c>
      <c r="L7" s="225">
        <f>VLOOKUP($C$2,Přehled_civil_2018!$B$4:$S$91,4,0)</f>
        <v>115</v>
      </c>
      <c r="M7" s="226">
        <f>VLOOKUP($C$3,Přehled_civil_po_kr_2018!$A$8:$Q$15,3,0)</f>
        <v>133</v>
      </c>
      <c r="N7" s="225">
        <f>HLOOKUP(K7,Přehled_civil_2018!$D$5:$S$92,88,0)</f>
        <v>176</v>
      </c>
      <c r="O7" s="216"/>
      <c r="P7" s="211"/>
      <c r="Q7" s="217"/>
      <c r="R7" s="528"/>
      <c r="S7" s="227" t="s">
        <v>97</v>
      </c>
      <c r="T7" s="228">
        <f>VLOOKUP($C$2,Přehled_opatro_2018!$B$4:$S$91,4,0)</f>
        <v>60</v>
      </c>
      <c r="U7" s="229">
        <f>VLOOKUP($C$3,Přehled_opatro_po_kr_2018!$A$8:$Q$15,3,0)</f>
        <v>50</v>
      </c>
      <c r="V7" s="228">
        <f>HLOOKUP(S7,Přehled_opatro_2018!$D$5:$S$92,88,0)</f>
        <v>79</v>
      </c>
      <c r="W7" s="188"/>
    </row>
    <row r="8" spans="1:35" x14ac:dyDescent="0.25">
      <c r="A8" s="184"/>
      <c r="B8" s="537"/>
      <c r="C8" s="230" t="s">
        <v>98</v>
      </c>
      <c r="D8" s="231">
        <f>VLOOKUP($C$2,Přehled_trest_2018!$B$4:$S$91,5,0)</f>
        <v>304</v>
      </c>
      <c r="E8" s="232">
        <f>VLOOKUP($C$3,Přehled_trest_po_kr_2018!$A$8:$Q$15,4,0)</f>
        <v>343</v>
      </c>
      <c r="F8" s="231">
        <f>HLOOKUP(C8,Přehled_trest_2018!$D$5:$S$92,88,0)</f>
        <v>504</v>
      </c>
      <c r="G8" s="210"/>
      <c r="H8" s="211"/>
      <c r="I8" s="212"/>
      <c r="J8" s="516"/>
      <c r="K8" s="233" t="s">
        <v>98</v>
      </c>
      <c r="L8" s="234">
        <f>VLOOKUP($C$2,Přehled_civil_2018!$B$4:$S$91,5,0)</f>
        <v>211</v>
      </c>
      <c r="M8" s="235">
        <f>VLOOKUP($C$3,Přehled_civil_po_kr_2018!$A$8:$Q$15,4,0)</f>
        <v>303</v>
      </c>
      <c r="N8" s="234">
        <f>HLOOKUP(K8,Přehled_civil_2018!$D$5:$S$92,88,0)</f>
        <v>490</v>
      </c>
      <c r="O8" s="216"/>
      <c r="P8" s="211"/>
      <c r="Q8" s="217"/>
      <c r="R8" s="529"/>
      <c r="S8" s="236" t="s">
        <v>98</v>
      </c>
      <c r="T8" s="237">
        <f>VLOOKUP($C$2,Přehled_opatro_2018!$B$4:$S$91,5,0)</f>
        <v>144</v>
      </c>
      <c r="U8" s="238">
        <f>VLOOKUP($C$3,Přehled_opatro_po_kr_2018!$A$8:$Q$15,4,0)</f>
        <v>233</v>
      </c>
      <c r="V8" s="237">
        <f>HLOOKUP(S8,Přehled_opatro_2018!$D$5:$S$92,88,0)</f>
        <v>305</v>
      </c>
      <c r="W8" s="188"/>
    </row>
    <row r="9" spans="1:35" x14ac:dyDescent="0.25">
      <c r="A9" s="184"/>
      <c r="B9" s="538" t="s">
        <v>108</v>
      </c>
      <c r="C9" s="239" t="s">
        <v>99</v>
      </c>
      <c r="D9" s="240">
        <f>VLOOKUP($C$2,Přehled_trest_2018!$B$4:$S$91,6,0)</f>
        <v>35.840710000000001</v>
      </c>
      <c r="E9" s="241">
        <f>VLOOKUP($C$3,Přehled_trest_po_kr_2018!$A$8:$Q$15,5,0)</f>
        <v>29.36</v>
      </c>
      <c r="F9" s="242">
        <f>HLOOKUP(C9,Přehled_trest_2018!$D$5:$S$92,88,0)</f>
        <v>24.39</v>
      </c>
      <c r="G9" s="210"/>
      <c r="H9" s="211"/>
      <c r="I9" s="212"/>
      <c r="J9" s="514" t="s">
        <v>108</v>
      </c>
      <c r="K9" s="243" t="s">
        <v>99</v>
      </c>
      <c r="L9" s="244">
        <f>VLOOKUP($C$2,Přehled_civil_2018!$B$4:$S$91,6,0)</f>
        <v>3.1111110000000002</v>
      </c>
      <c r="M9" s="245">
        <f>VLOOKUP($C$3,Přehled_civil_po_kr_2018!$A$8:$Q$15,5,0)</f>
        <v>7.63</v>
      </c>
      <c r="N9" s="246">
        <f>HLOOKUP(K9,Přehled_civil_2018!$D$5:$S$92,88,0)</f>
        <v>8.36</v>
      </c>
      <c r="O9" s="216"/>
      <c r="P9" s="211"/>
      <c r="Q9" s="217"/>
      <c r="R9" s="530" t="s">
        <v>109</v>
      </c>
      <c r="S9" s="247" t="s">
        <v>181</v>
      </c>
      <c r="T9" s="248">
        <f>VLOOKUP($C$2,Přehled_opatro_2018!$B$4:$S$91,6,0)</f>
        <v>1496</v>
      </c>
      <c r="U9" s="249">
        <f>AVERAGEIF(Přehled_opatro_2018!$C$6:$C$91,$C$3,Přehled_opatro_2018!$G$6:$G$91)</f>
        <v>1705.3333333333333</v>
      </c>
      <c r="V9" s="249">
        <f>HLOOKUP(S9,Přehled_opatro_2018!$D$5:$S$92,88,0)</f>
        <v>1679.7674418604652</v>
      </c>
      <c r="W9" s="188"/>
    </row>
    <row r="10" spans="1:35" x14ac:dyDescent="0.25">
      <c r="A10" s="184"/>
      <c r="B10" s="536"/>
      <c r="C10" s="221" t="s">
        <v>100</v>
      </c>
      <c r="D10" s="250">
        <f>VLOOKUP($C$2,Přehled_trest_2018!$B$4:$S$91,7,0)</f>
        <v>32.25806</v>
      </c>
      <c r="E10" s="223">
        <f>VLOOKUP($C$3,Přehled_trest_po_kr_2018!$A$8:$Q$15,6,0)</f>
        <v>42.76</v>
      </c>
      <c r="F10" s="251">
        <f>HLOOKUP(C10,Přehled_trest_2018!$D$5:$S$92,88,0)</f>
        <v>42.18</v>
      </c>
      <c r="G10" s="210"/>
      <c r="H10" s="211"/>
      <c r="I10" s="212"/>
      <c r="J10" s="515"/>
      <c r="K10" s="224" t="s">
        <v>100</v>
      </c>
      <c r="L10" s="252">
        <f>VLOOKUP($C$2,Přehled_civil_2018!$B$4:$S$91,7,0)</f>
        <v>20</v>
      </c>
      <c r="M10" s="226">
        <f>VLOOKUP($C$3,Přehled_civil_po_kr_2018!$A$8:$Q$15,6,0)</f>
        <v>46.77</v>
      </c>
      <c r="N10" s="253">
        <f>HLOOKUP(K10,Přehled_civil_2018!$D$5:$S$92,88,0)</f>
        <v>41.96</v>
      </c>
      <c r="O10" s="216"/>
      <c r="P10" s="211"/>
      <c r="Q10" s="217"/>
      <c r="R10" s="528"/>
      <c r="S10" s="227" t="s">
        <v>186</v>
      </c>
      <c r="T10" s="254">
        <f>VLOOKUP($C$2,Přehled_opatro_2018!$B$4:$S$91,7,0)</f>
        <v>1464</v>
      </c>
      <c r="U10" s="228">
        <f>AVERAGEIF(Přehled_opatro_2018!$C$6:$C$91,$C$3,Přehled_opatro_2018!$H$6:$H$91)</f>
        <v>1623.6666666666667</v>
      </c>
      <c r="V10" s="255">
        <f>HLOOKUP(S10,Přehled_opatro_2018!$D$5:$S$92,88,0)</f>
        <v>1688.8372093023256</v>
      </c>
      <c r="W10" s="188"/>
    </row>
    <row r="11" spans="1:35" x14ac:dyDescent="0.25">
      <c r="A11" s="184"/>
      <c r="B11" s="537"/>
      <c r="C11" s="230" t="s">
        <v>163</v>
      </c>
      <c r="D11" s="256">
        <f>VLOOKUP($C$2,Přehled_trest_2018!$B$4:$S$91,8,0)</f>
        <v>11.561517736226001</v>
      </c>
      <c r="E11" s="257">
        <f>VLOOKUP($C$3,Přehled_trest_po_kr_2018!$A$8:$Q$15,7,0)</f>
        <v>12.554335999999999</v>
      </c>
      <c r="F11" s="258">
        <f>HLOOKUP(C11,Přehled_trest_2018!$D$5:$S$92,88,0)</f>
        <v>10.287701999999999</v>
      </c>
      <c r="G11" s="210"/>
      <c r="H11" s="211"/>
      <c r="I11" s="212"/>
      <c r="J11" s="516"/>
      <c r="K11" s="233" t="s">
        <v>163</v>
      </c>
      <c r="L11" s="259">
        <f>VLOOKUP($C$2,Přehled_civil_2018!$B$4:$S$91,8,0)</f>
        <v>0.62222220000000006</v>
      </c>
      <c r="M11" s="260">
        <f>VLOOKUP($C$3,Přehled_civil_po_kr_2018!$A$8:$Q$15,7,0)</f>
        <v>3.5685509999999998</v>
      </c>
      <c r="N11" s="261">
        <f>HLOOKUP(K11,Přehled_civil_2018!$D$5:$S$92,88,0)</f>
        <v>3.5078559999999999</v>
      </c>
      <c r="O11" s="216"/>
      <c r="P11" s="211"/>
      <c r="Q11" s="217"/>
      <c r="R11" s="528"/>
      <c r="S11" s="227" t="s">
        <v>185</v>
      </c>
      <c r="T11" s="254">
        <f>VLOOKUP($C$2,Přehled_opatro_2018!$B$4:$S$91,8,0)</f>
        <v>292</v>
      </c>
      <c r="U11" s="228">
        <f>AVERAGEIF(Přehled_opatro_2018!$C$6:$C$91,$C$3,Přehled_opatro_2018!$I$6:$I$91)</f>
        <v>409.58333333333331</v>
      </c>
      <c r="V11" s="228">
        <f>HLOOKUP(S11,Přehled_opatro_2018!$D$5:$S$92,88,0)</f>
        <v>481.40697674418607</v>
      </c>
      <c r="W11" s="188"/>
    </row>
    <row r="12" spans="1:35" x14ac:dyDescent="0.25">
      <c r="A12" s="184"/>
      <c r="B12" s="538" t="s">
        <v>109</v>
      </c>
      <c r="C12" s="239" t="s">
        <v>181</v>
      </c>
      <c r="D12" s="262">
        <f>VLOOKUP($C$2,Přehled_trest_2018!$B$4:$S$91,9,0)</f>
        <v>533</v>
      </c>
      <c r="E12" s="263">
        <f>AVERAGEIF(Přehled_trest_2018!$C$6:$C$91,$C$3,Přehled_trest_2018!$J$6:$J$91)</f>
        <v>680.75</v>
      </c>
      <c r="F12" s="263">
        <f>HLOOKUP(C12,Přehled_trest_2018!$D$5:$S$92,88,0)</f>
        <v>846.97674418604652</v>
      </c>
      <c r="G12" s="210"/>
      <c r="H12" s="211"/>
      <c r="I12" s="212"/>
      <c r="J12" s="514" t="s">
        <v>109</v>
      </c>
      <c r="K12" s="243" t="s">
        <v>181</v>
      </c>
      <c r="L12" s="264">
        <f>VLOOKUP($C$2,Přehled_civil_2018!$B$4:$S$91,9,0)</f>
        <v>2348</v>
      </c>
      <c r="M12" s="265">
        <f>AVERAGEIF(Přehled_civil_2018!$C$6:$C$91,$C$3,Přehled_civil_2018!$J$6:$J$91)</f>
        <v>3228.25</v>
      </c>
      <c r="N12" s="265">
        <f>HLOOKUP(K12,Přehled_civil_2018!$D$5:$S$92,88,0)</f>
        <v>4044.2906976744184</v>
      </c>
      <c r="O12" s="216"/>
      <c r="P12" s="211"/>
      <c r="Q12" s="217"/>
      <c r="R12" s="528"/>
      <c r="S12" s="227" t="s">
        <v>112</v>
      </c>
      <c r="T12" s="266">
        <f>VLOOKUP($C$2,Přehled_opatro_2018!$B$4:$S$91,9,0)</f>
        <v>97.860962566844918</v>
      </c>
      <c r="U12" s="267">
        <f>VLOOKUP($C$3,Přehled_opatro_po_kr_2018!$A$8:$Q$15,8,0)</f>
        <v>100.78</v>
      </c>
      <c r="V12" s="268">
        <f>HLOOKUP(S12,Přehled_opatro_2018!$D$5:$S$92,88,0)</f>
        <v>104.25</v>
      </c>
      <c r="W12" s="188"/>
    </row>
    <row r="13" spans="1:35" x14ac:dyDescent="0.25">
      <c r="A13" s="184"/>
      <c r="B13" s="536"/>
      <c r="C13" s="221" t="s">
        <v>186</v>
      </c>
      <c r="D13" s="269">
        <f>VLOOKUP($C$2,Přehled_trest_2018!$B$4:$S$91,10,0)</f>
        <v>533</v>
      </c>
      <c r="E13" s="222">
        <f>AVERAGEIF(Přehled_trest_2018!$C$6:$C$91,$C$3,Přehled_trest_2018!$K$6:$K$91)</f>
        <v>685.25</v>
      </c>
      <c r="F13" s="222">
        <f>HLOOKUP(C13,Přehled_trest_2018!$D$5:$S$92,88,0)</f>
        <v>853.98837209302326</v>
      </c>
      <c r="G13" s="210"/>
      <c r="H13" s="211"/>
      <c r="I13" s="212"/>
      <c r="J13" s="515"/>
      <c r="K13" s="224" t="s">
        <v>186</v>
      </c>
      <c r="L13" s="270">
        <f>VLOOKUP($C$2,Přehled_civil_2018!$B$4:$S$91,10,0)</f>
        <v>2411</v>
      </c>
      <c r="M13" s="225">
        <f>AVERAGEIF(Přehled_civil_2018!$C$6:$C$91,$C$3,Přehled_civil_2018!$K$6:$K$91)</f>
        <v>3221</v>
      </c>
      <c r="N13" s="225">
        <f>HLOOKUP(K13,Přehled_civil_2018!$D$5:$S$92,88,0)</f>
        <v>4084.8488372093025</v>
      </c>
      <c r="O13" s="216"/>
      <c r="P13" s="211"/>
      <c r="Q13" s="217"/>
      <c r="R13" s="529"/>
      <c r="S13" s="236" t="s">
        <v>177</v>
      </c>
      <c r="T13" s="271">
        <f>VLOOKUP($C$2,Přehled_opatro_2018!$B$4:$S$91,10,0)</f>
        <v>72.800546448087431</v>
      </c>
      <c r="U13" s="272">
        <f>VLOOKUP($C$3,Přehled_opatro_po_kr_2018!$A$8:$Q$15,9,0)</f>
        <v>92.074266064463146</v>
      </c>
      <c r="V13" s="237">
        <f>HLOOKUP(S13,Přehled_opatro_2018!$D$5:$S$92,88,0)</f>
        <v>111</v>
      </c>
      <c r="W13" s="188"/>
    </row>
    <row r="14" spans="1:35" ht="15.75" customHeight="1" x14ac:dyDescent="0.25">
      <c r="A14" s="184"/>
      <c r="B14" s="536"/>
      <c r="C14" s="221" t="s">
        <v>185</v>
      </c>
      <c r="D14" s="269">
        <f>VLOOKUP($C$2,Přehled_trest_2018!$B$4:$S$91,11,0)</f>
        <v>25</v>
      </c>
      <c r="E14" s="222">
        <f>AVERAGEIF(Přehled_trest_2018!$C$6:$C$91,$C$3,Přehled_trest_2018!$L$6:$L$91)</f>
        <v>48.5</v>
      </c>
      <c r="F14" s="222">
        <f>HLOOKUP(C14,Přehled_trest_2018!$D$5:$S$92,88,0)</f>
        <v>146.65116279069767</v>
      </c>
      <c r="G14" s="210"/>
      <c r="H14" s="211"/>
      <c r="I14" s="212"/>
      <c r="J14" s="515"/>
      <c r="K14" s="224" t="s">
        <v>185</v>
      </c>
      <c r="L14" s="270">
        <f>VLOOKUP($C$2,Přehled_civil_2018!$B$4:$S$91,11,0)</f>
        <v>497</v>
      </c>
      <c r="M14" s="225">
        <f>AVERAGEIF(Přehled_civil_2018!$C$6:$C$91,$C$3,Přehled_civil_2018!$L$6:$L$91)</f>
        <v>791.75</v>
      </c>
      <c r="N14" s="225">
        <f>HLOOKUP(K14,Přehled_civil_2018!$D$5:$S$92,88,0)</f>
        <v>1567.1511627906978</v>
      </c>
      <c r="O14" s="216"/>
      <c r="P14" s="273"/>
      <c r="Q14" s="274"/>
      <c r="R14" s="531" t="s">
        <v>129</v>
      </c>
      <c r="S14" s="247" t="s">
        <v>187</v>
      </c>
      <c r="T14" s="275">
        <f>VLOOKUP($C$2,Přehled_opatro_2018!$B$4:$S$91,11,0)</f>
        <v>4037</v>
      </c>
      <c r="U14" s="228">
        <f>AVERAGEIF(Přehled_opatro_2018!$C$6:$C$91,$C$3,Přehled_opatro_2018!$L$6:$L$91)</f>
        <v>4078.25</v>
      </c>
      <c r="V14" s="277">
        <f>HLOOKUP(S14,Přehled_opatro_2018!$D$5:$S$92,88,0)</f>
        <v>4673.9302325581393</v>
      </c>
      <c r="W14" s="188"/>
    </row>
    <row r="15" spans="1:35" ht="16.5" thickBot="1" x14ac:dyDescent="0.3">
      <c r="A15" s="184"/>
      <c r="B15" s="536"/>
      <c r="C15" s="221" t="s">
        <v>112</v>
      </c>
      <c r="D15" s="250">
        <f>VLOOKUP($C$2,Přehled_trest_2018!$B$4:$S$91,12,0)</f>
        <v>100</v>
      </c>
      <c r="E15" s="278">
        <f>VLOOKUP($C$3,Přehled_trest_po_kr_2018!$A$8:$Q$15,11,0)</f>
        <v>100.66103562247521</v>
      </c>
      <c r="F15" s="251">
        <f>HLOOKUP(C15,Přehled_trest_2018!$D$5:$S$92,88,0)</f>
        <v>101.94675673519322</v>
      </c>
      <c r="G15" s="210"/>
      <c r="H15" s="211"/>
      <c r="I15" s="212"/>
      <c r="J15" s="515"/>
      <c r="K15" s="224" t="s">
        <v>112</v>
      </c>
      <c r="L15" s="252">
        <f>VLOOKUP($C$2,Přehled_civil_2018!$B$4:$S$91,12,0)</f>
        <v>102.68313458262351</v>
      </c>
      <c r="M15" s="279">
        <f>VLOOKUP($C$3,Přehled_civil_po_kr_2018!$A$8:$Q$15,11,0)</f>
        <v>99.24</v>
      </c>
      <c r="N15" s="253">
        <f>HLOOKUP(K15,Přehled_civil_2018!$D$5:$S$92,88,0)</f>
        <v>101.63</v>
      </c>
      <c r="O15" s="216"/>
      <c r="P15" s="273"/>
      <c r="Q15" s="274"/>
      <c r="R15" s="532"/>
      <c r="S15" s="280" t="s">
        <v>188</v>
      </c>
      <c r="T15" s="281">
        <f>VLOOKUP($C$2,Přehled_opatro_2018!$B$4:$S$91,12,0)</f>
        <v>416</v>
      </c>
      <c r="U15" s="282">
        <f>AVERAGEIF(Přehled_opatro_2018!$C$6:$C$91,$C$3,Přehled_opatro_2018!$M$6:$M$91)</f>
        <v>375.33333333333331</v>
      </c>
      <c r="V15" s="283">
        <f>HLOOKUP(S15,Přehled_opatro_2018!$D$5:$S$92,88,0)</f>
        <v>434.87209302325579</v>
      </c>
      <c r="W15" s="188"/>
    </row>
    <row r="16" spans="1:35" ht="16.5" thickTop="1" x14ac:dyDescent="0.25">
      <c r="A16" s="184"/>
      <c r="B16" s="537"/>
      <c r="C16" s="230" t="s">
        <v>177</v>
      </c>
      <c r="D16" s="284">
        <f>VLOOKUP($C$2,Přehled_trest_2018!$B$4:$S$91,13,0)</f>
        <v>17.120075046904315</v>
      </c>
      <c r="E16" s="285">
        <f>VLOOKUP($C$3,Přehled_trest_po_kr_2018!$A$8:$Q$15,12,0)</f>
        <v>25.833637358628238</v>
      </c>
      <c r="F16" s="231">
        <f>HLOOKUP(C16,Přehled_trest_2018!$D$5:$S$92,88,0)</f>
        <v>62.910677484152032</v>
      </c>
      <c r="G16" s="210"/>
      <c r="H16" s="211"/>
      <c r="I16" s="212"/>
      <c r="J16" s="516"/>
      <c r="K16" s="233" t="s">
        <v>177</v>
      </c>
      <c r="L16" s="286">
        <f>VLOOKUP($C$2,Přehled_civil_2018!$B$4:$S$91,13,0)</f>
        <v>75.240564081294067</v>
      </c>
      <c r="M16" s="287">
        <f>VLOOKUP($C$3,Přehled_civil_po_kr_2018!$A$8:$Q$15,12,0)</f>
        <v>89.720195591431235</v>
      </c>
      <c r="N16" s="234">
        <f>HLOOKUP(K16,Přehled_civil_2018!$D$5:$S$92,88,0)</f>
        <v>149</v>
      </c>
      <c r="O16" s="216"/>
      <c r="Q16" s="188"/>
      <c r="R16" s="288" t="s">
        <v>265</v>
      </c>
      <c r="S16" s="188"/>
      <c r="T16" s="188"/>
      <c r="U16" s="188"/>
      <c r="V16" s="188"/>
      <c r="W16" s="188"/>
    </row>
    <row r="17" spans="1:35" x14ac:dyDescent="0.25">
      <c r="A17" s="184"/>
      <c r="B17" s="289" t="s">
        <v>175</v>
      </c>
      <c r="C17" s="290"/>
      <c r="D17" s="291">
        <f>VLOOKUP($C$2,Přehled_trest_2018!$B$4:$S$91,14,0)</f>
        <v>3</v>
      </c>
      <c r="E17" s="292">
        <f>VLOOKUP($C$3,Přehled_trest_po_kr_2018!$A$8:$Q$15,13,0)</f>
        <v>3.75</v>
      </c>
      <c r="F17" s="293">
        <f>HLOOKUP(B17,Přehled_trest_2018!$D$5:$S$92,88,0)</f>
        <v>5.2906976744186043</v>
      </c>
      <c r="G17" s="210"/>
      <c r="H17" s="294"/>
      <c r="I17" s="295"/>
      <c r="J17" s="296" t="s">
        <v>175</v>
      </c>
      <c r="K17" s="297"/>
      <c r="L17" s="298">
        <f>VLOOKUP($C$2,Přehled_civil_2018!$B$4:$S$91,14,0)</f>
        <v>10</v>
      </c>
      <c r="M17" s="299">
        <f>VLOOKUP($C$3,Přehled_civil_po_kr_2018!$A$8:$Q$15,13,0)</f>
        <v>12.916666666666666</v>
      </c>
      <c r="N17" s="300">
        <f>HLOOKUP(J17,Přehled_civil_2018!$D$5:$S$92,88,0)</f>
        <v>16.034883720930232</v>
      </c>
      <c r="O17" s="216"/>
      <c r="Q17" s="188"/>
      <c r="R17" s="188"/>
      <c r="S17" s="188"/>
      <c r="T17" s="188"/>
      <c r="U17" s="188"/>
      <c r="V17" s="188"/>
      <c r="W17" s="188"/>
    </row>
    <row r="18" spans="1:35" ht="15.75" customHeight="1" x14ac:dyDescent="0.25">
      <c r="A18" s="184"/>
      <c r="B18" s="522" t="s">
        <v>110</v>
      </c>
      <c r="C18" s="239" t="s">
        <v>101</v>
      </c>
      <c r="D18" s="262">
        <f>VLOOKUP($C$2,Přehled_trest_2018!$B$4:$S$91,15,0)</f>
        <v>177.66666666666666</v>
      </c>
      <c r="E18" s="301">
        <f>VLOOKUP($C$3,Přehled_trest_po_kr_2018!$A$8:$Q$15,14,0)</f>
        <v>181.53333333333333</v>
      </c>
      <c r="F18" s="263">
        <f>HLOOKUP(C18,Přehled_trest_2018!$D$5:$S$92,88,0)</f>
        <v>164.55579868708972</v>
      </c>
      <c r="G18" s="210"/>
      <c r="H18" s="273"/>
      <c r="I18" s="302"/>
      <c r="J18" s="517" t="s">
        <v>110</v>
      </c>
      <c r="K18" s="243" t="s">
        <v>101</v>
      </c>
      <c r="L18" s="264">
        <f>VLOOKUP($C$2,Přehled_civil_2018!$B$4:$S$91,15,0)</f>
        <v>234.8</v>
      </c>
      <c r="M18" s="303">
        <f>VLOOKUP($C$3,Přehled_civil_po_kr_2018!$A$8:$Q$15,14,0)</f>
        <v>249.92903225806452</v>
      </c>
      <c r="N18" s="265">
        <f>HLOOKUP(K18,Přehled_civil_2018!$D$5:$S$92,88,0)</f>
        <v>244.27</v>
      </c>
      <c r="O18" s="216"/>
      <c r="Q18" s="188"/>
      <c r="R18" s="188"/>
      <c r="S18" s="188"/>
      <c r="T18" s="188"/>
      <c r="U18" s="188"/>
      <c r="V18" s="188"/>
      <c r="W18" s="188"/>
    </row>
    <row r="19" spans="1:35" ht="15.75" customHeight="1" x14ac:dyDescent="0.25">
      <c r="A19" s="184"/>
      <c r="B19" s="523"/>
      <c r="C19" s="221" t="s">
        <v>102</v>
      </c>
      <c r="D19" s="269">
        <f>VLOOKUP($C$2,Přehled_trest_2018!$B$4:$S$91,16,0)</f>
        <v>177.66666666666666</v>
      </c>
      <c r="E19" s="304">
        <f>VLOOKUP($C$3,Přehled_trest_po_kr_2018!$A$8:$Q$15,15,0)</f>
        <v>182.73333333333332</v>
      </c>
      <c r="F19" s="222">
        <f>HLOOKUP(C19,Přehled_trest_2018!$D$5:$S$92,88,0)</f>
        <v>167.75929978118162</v>
      </c>
      <c r="G19" s="210"/>
      <c r="H19" s="273"/>
      <c r="I19" s="302"/>
      <c r="J19" s="518"/>
      <c r="K19" s="224" t="s">
        <v>102</v>
      </c>
      <c r="L19" s="270">
        <f>VLOOKUP($C$2,Přehled_civil_2018!$B$4:$S$91,16,0)</f>
        <v>241.1</v>
      </c>
      <c r="M19" s="305">
        <f>VLOOKUP($C$3,Přehled_civil_po_kr_2018!$A$8:$Q$15,15,0)</f>
        <v>249.36774193548388</v>
      </c>
      <c r="N19" s="225">
        <f>HLOOKUP(K19,Přehled_civil_2018!$D$5:$S$92,88,0)</f>
        <v>248.25</v>
      </c>
      <c r="O19" s="216"/>
      <c r="Q19" s="188"/>
      <c r="R19" s="188"/>
      <c r="S19" s="188"/>
      <c r="T19" s="188"/>
      <c r="U19" s="188"/>
      <c r="V19" s="188"/>
      <c r="W19" s="188"/>
    </row>
    <row r="20" spans="1:35" ht="16.5" thickBot="1" x14ac:dyDescent="0.3">
      <c r="A20" s="184"/>
      <c r="B20" s="524"/>
      <c r="C20" s="230" t="s">
        <v>103</v>
      </c>
      <c r="D20" s="284">
        <f>VLOOKUP($C$2,Přehled_trest_2018!$B$4:$S$91,17,0)</f>
        <v>8.3333333333333339</v>
      </c>
      <c r="E20" s="285">
        <f>VLOOKUP($C$3,Přehled_trest_po_kr_2018!$A$8:$Q$15,16,0)</f>
        <v>12.933333333333334</v>
      </c>
      <c r="F20" s="231">
        <f>HLOOKUP(C20,Přehled_trest_2018!$D$5:$S$92,88,0)</f>
        <v>28.914660831509845</v>
      </c>
      <c r="G20" s="210"/>
      <c r="H20" s="273"/>
      <c r="I20" s="302"/>
      <c r="J20" s="519"/>
      <c r="K20" s="306" t="s">
        <v>103</v>
      </c>
      <c r="L20" s="307">
        <f>VLOOKUP($C$2,Přehled_civil_2018!$B$4:$S$91,17,0)</f>
        <v>49.7</v>
      </c>
      <c r="M20" s="308">
        <f>VLOOKUP($C$3,Přehled_civil_po_kr_2018!$A$8:$Q$15,16,0)</f>
        <v>61.296774193548387</v>
      </c>
      <c r="N20" s="309">
        <f>HLOOKUP(K20,Přehled_civil_2018!$D$5:$S$92,88,0)</f>
        <v>101.46</v>
      </c>
      <c r="O20" s="216"/>
      <c r="Q20" s="188"/>
      <c r="R20" s="188"/>
      <c r="S20" s="188"/>
      <c r="T20" s="188"/>
      <c r="U20" s="188"/>
      <c r="V20" s="188"/>
      <c r="W20" s="188"/>
    </row>
    <row r="21" spans="1:35" ht="17.25" thickTop="1" thickBot="1" x14ac:dyDescent="0.3">
      <c r="A21" s="184"/>
      <c r="B21" s="520" t="s">
        <v>114</v>
      </c>
      <c r="C21" s="521"/>
      <c r="D21" s="310">
        <f>VLOOKUP($C$2,Přehled_trest_2018!$B$4:$S$91,18,0)</f>
        <v>78.55</v>
      </c>
      <c r="E21" s="311">
        <f>VLOOKUP($C$3,Přehled_trest_po_kr_2018!$A$8:$Q$15,17,0)</f>
        <v>83.81</v>
      </c>
      <c r="F21" s="310">
        <f>HLOOKUP(B21,Přehled_trest_2018!$D$5:$S$92,88,0)</f>
        <v>84.44</v>
      </c>
      <c r="G21" s="210"/>
      <c r="I21" s="187"/>
      <c r="J21" s="187" t="s">
        <v>265</v>
      </c>
      <c r="K21" s="187"/>
      <c r="L21" s="187"/>
      <c r="M21" s="187"/>
      <c r="N21" s="187"/>
      <c r="O21" s="216"/>
      <c r="Q21" s="188"/>
      <c r="R21" s="188"/>
      <c r="S21" s="188"/>
      <c r="T21" s="188"/>
      <c r="U21" s="188"/>
      <c r="V21" s="188"/>
      <c r="W21" s="188"/>
    </row>
    <row r="22" spans="1:35" ht="16.5" thickTop="1" x14ac:dyDescent="0.25">
      <c r="A22" s="184"/>
      <c r="B22" s="288" t="s">
        <v>265</v>
      </c>
      <c r="C22" s="184"/>
      <c r="D22" s="184"/>
      <c r="E22" s="184"/>
      <c r="F22" s="184"/>
      <c r="G22" s="184"/>
      <c r="I22" s="216"/>
      <c r="J22" s="216"/>
      <c r="K22" s="216"/>
      <c r="L22" s="216"/>
      <c r="M22" s="216"/>
      <c r="N22" s="216"/>
      <c r="O22" s="216"/>
      <c r="Q22" s="188"/>
      <c r="R22" s="188"/>
      <c r="S22" s="188"/>
      <c r="T22" s="188"/>
      <c r="U22" s="188"/>
      <c r="V22" s="188"/>
      <c r="W22" s="188"/>
    </row>
    <row r="23" spans="1:35" x14ac:dyDescent="0.25">
      <c r="A23" s="184"/>
      <c r="B23" s="184"/>
      <c r="C23" s="184"/>
      <c r="D23" s="184"/>
      <c r="E23" s="184"/>
      <c r="F23" s="184"/>
      <c r="G23" s="184"/>
      <c r="I23" s="187"/>
      <c r="J23" s="187"/>
      <c r="K23" s="187"/>
      <c r="L23" s="187"/>
      <c r="M23" s="187"/>
      <c r="N23" s="187"/>
      <c r="O23" s="187"/>
      <c r="Q23" s="188"/>
      <c r="R23" s="188"/>
      <c r="S23" s="188"/>
      <c r="T23" s="188"/>
      <c r="U23" s="188"/>
      <c r="V23" s="188"/>
      <c r="W23" s="188"/>
    </row>
    <row r="24" spans="1:35" x14ac:dyDescent="0.25">
      <c r="A24" s="184"/>
      <c r="B24" s="184"/>
      <c r="C24" s="184"/>
      <c r="D24" s="184"/>
      <c r="E24" s="184"/>
      <c r="F24" s="184"/>
      <c r="G24" s="184"/>
      <c r="I24" s="187"/>
      <c r="J24" s="187"/>
      <c r="K24" s="187"/>
      <c r="L24" s="187"/>
      <c r="M24" s="187"/>
      <c r="N24" s="187"/>
      <c r="O24" s="187"/>
      <c r="Q24" s="188"/>
      <c r="R24" s="188"/>
      <c r="S24" s="188"/>
      <c r="T24" s="188"/>
      <c r="U24" s="188"/>
      <c r="V24" s="188"/>
      <c r="W24" s="188"/>
    </row>
    <row r="25" spans="1:35" x14ac:dyDescent="0.25">
      <c r="A25" s="184"/>
      <c r="B25" s="184"/>
      <c r="C25" s="184"/>
      <c r="D25" s="184"/>
      <c r="E25" s="184"/>
      <c r="F25" s="184"/>
      <c r="G25" s="184"/>
      <c r="H25" s="312"/>
      <c r="I25" s="313"/>
      <c r="J25" s="313"/>
      <c r="K25" s="313"/>
      <c r="L25" s="313"/>
      <c r="M25" s="313"/>
      <c r="N25" s="313"/>
      <c r="O25" s="187"/>
      <c r="P25" s="312"/>
      <c r="Q25" s="314"/>
      <c r="R25" s="314"/>
      <c r="S25" s="314"/>
      <c r="T25" s="314"/>
      <c r="U25" s="314"/>
      <c r="V25" s="314"/>
      <c r="W25" s="314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</row>
    <row r="26" spans="1:35" x14ac:dyDescent="0.25">
      <c r="A26" s="184"/>
      <c r="B26" s="184"/>
      <c r="C26" s="184"/>
      <c r="D26" s="184"/>
      <c r="E26" s="184"/>
      <c r="F26" s="184"/>
      <c r="G26" s="184"/>
      <c r="I26" s="187"/>
      <c r="J26" s="187"/>
      <c r="K26" s="187"/>
      <c r="L26" s="187"/>
      <c r="M26" s="187"/>
      <c r="N26" s="187"/>
      <c r="O26" s="187"/>
      <c r="Q26" s="188"/>
      <c r="R26" s="188"/>
      <c r="S26" s="188"/>
      <c r="T26" s="188"/>
      <c r="U26" s="188"/>
      <c r="V26" s="188"/>
      <c r="W26" s="188"/>
    </row>
    <row r="27" spans="1:35" x14ac:dyDescent="0.25">
      <c r="A27" s="184"/>
      <c r="B27" s="184"/>
      <c r="C27" s="184"/>
      <c r="D27" s="184"/>
      <c r="E27" s="184"/>
      <c r="F27" s="184"/>
      <c r="G27" s="184"/>
      <c r="I27" s="187"/>
      <c r="J27" s="187"/>
      <c r="K27" s="187"/>
      <c r="L27" s="187"/>
      <c r="M27" s="187"/>
      <c r="N27" s="187"/>
      <c r="O27" s="187"/>
      <c r="Q27" s="188"/>
      <c r="R27" s="188"/>
      <c r="S27" s="188"/>
      <c r="T27" s="188"/>
      <c r="U27" s="188"/>
      <c r="V27" s="188"/>
      <c r="W27" s="188"/>
    </row>
    <row r="28" spans="1:35" x14ac:dyDescent="0.25">
      <c r="A28" s="184"/>
      <c r="B28" s="184"/>
      <c r="C28" s="184"/>
      <c r="D28" s="184"/>
      <c r="E28" s="184"/>
      <c r="F28" s="184"/>
      <c r="G28" s="184"/>
      <c r="I28" s="187"/>
      <c r="J28" s="187"/>
      <c r="K28" s="187"/>
      <c r="L28" s="187"/>
      <c r="M28" s="187"/>
      <c r="N28" s="187"/>
      <c r="O28" s="187"/>
      <c r="Q28" s="188"/>
      <c r="R28" s="188"/>
      <c r="S28" s="188"/>
      <c r="T28" s="188"/>
      <c r="U28" s="188"/>
      <c r="V28" s="188"/>
      <c r="W28" s="188"/>
    </row>
    <row r="29" spans="1:35" x14ac:dyDescent="0.25">
      <c r="A29" s="184"/>
      <c r="B29" s="184"/>
      <c r="C29" s="184"/>
      <c r="D29" s="184"/>
      <c r="E29" s="184"/>
      <c r="F29" s="184"/>
      <c r="G29" s="184"/>
      <c r="I29" s="187"/>
      <c r="J29" s="187"/>
      <c r="K29" s="187"/>
      <c r="L29" s="187"/>
      <c r="M29" s="187"/>
      <c r="N29" s="187"/>
      <c r="O29" s="187"/>
      <c r="Q29" s="188"/>
      <c r="R29" s="188"/>
      <c r="S29" s="188"/>
      <c r="T29" s="188"/>
      <c r="U29" s="188"/>
      <c r="V29" s="188"/>
      <c r="W29" s="188"/>
    </row>
    <row r="30" spans="1:35" x14ac:dyDescent="0.25">
      <c r="A30" s="184"/>
      <c r="B30" s="184"/>
      <c r="C30" s="184"/>
      <c r="D30" s="184"/>
      <c r="E30" s="184"/>
      <c r="F30" s="184"/>
      <c r="G30" s="184"/>
      <c r="I30" s="187"/>
      <c r="J30" s="187"/>
      <c r="K30" s="187"/>
      <c r="L30" s="187"/>
      <c r="M30" s="187"/>
      <c r="N30" s="187"/>
      <c r="O30" s="187"/>
      <c r="Q30" s="188"/>
      <c r="R30" s="188"/>
      <c r="S30" s="188"/>
      <c r="T30" s="188"/>
      <c r="U30" s="188"/>
      <c r="V30" s="188"/>
      <c r="W30" s="188"/>
    </row>
    <row r="31" spans="1:35" x14ac:dyDescent="0.25">
      <c r="A31" s="184"/>
      <c r="B31" s="184"/>
      <c r="C31" s="184"/>
      <c r="D31" s="184"/>
      <c r="E31" s="184"/>
      <c r="F31" s="184"/>
      <c r="G31" s="184"/>
      <c r="I31" s="187"/>
      <c r="J31" s="187"/>
      <c r="K31" s="187"/>
      <c r="L31" s="187"/>
      <c r="M31" s="187"/>
      <c r="N31" s="187"/>
      <c r="O31" s="187"/>
      <c r="Q31" s="188"/>
      <c r="R31" s="188"/>
      <c r="S31" s="188"/>
      <c r="T31" s="188"/>
      <c r="U31" s="188"/>
      <c r="V31" s="188"/>
      <c r="W31" s="188"/>
    </row>
    <row r="32" spans="1:35" x14ac:dyDescent="0.25">
      <c r="A32" s="184"/>
      <c r="B32" s="184"/>
      <c r="C32" s="184"/>
      <c r="D32" s="184"/>
      <c r="E32" s="184"/>
      <c r="F32" s="184"/>
      <c r="G32" s="184"/>
      <c r="I32" s="187"/>
      <c r="J32" s="187"/>
      <c r="K32" s="187"/>
      <c r="L32" s="187"/>
      <c r="M32" s="187"/>
      <c r="N32" s="187"/>
      <c r="O32" s="187"/>
      <c r="Q32" s="188"/>
      <c r="R32" s="188"/>
      <c r="S32" s="188"/>
      <c r="T32" s="188"/>
      <c r="U32" s="188"/>
      <c r="V32" s="188"/>
      <c r="W32" s="188"/>
    </row>
    <row r="33" spans="1:23" x14ac:dyDescent="0.25">
      <c r="A33" s="184"/>
      <c r="B33" s="184"/>
      <c r="C33" s="184"/>
      <c r="D33" s="184"/>
      <c r="E33" s="184"/>
      <c r="F33" s="184"/>
      <c r="G33" s="184"/>
      <c r="I33" s="187"/>
      <c r="J33" s="187"/>
      <c r="K33" s="187"/>
      <c r="L33" s="187"/>
      <c r="M33" s="187"/>
      <c r="N33" s="187"/>
      <c r="O33" s="187"/>
      <c r="Q33" s="188"/>
      <c r="R33" s="188"/>
      <c r="S33" s="188"/>
      <c r="T33" s="188"/>
      <c r="U33" s="188"/>
      <c r="V33" s="188"/>
      <c r="W33" s="188"/>
    </row>
    <row r="34" spans="1:23" x14ac:dyDescent="0.25">
      <c r="A34" s="184"/>
      <c r="B34" s="184"/>
      <c r="C34" s="184"/>
      <c r="D34" s="184"/>
      <c r="E34" s="184"/>
      <c r="F34" s="184"/>
      <c r="G34" s="184"/>
      <c r="I34" s="187"/>
      <c r="J34" s="187"/>
      <c r="K34" s="187"/>
      <c r="L34" s="187"/>
      <c r="M34" s="187"/>
      <c r="N34" s="187"/>
      <c r="O34" s="187"/>
      <c r="Q34" s="188"/>
      <c r="R34" s="188"/>
      <c r="S34" s="188"/>
      <c r="T34" s="188"/>
      <c r="U34" s="188"/>
      <c r="V34" s="188"/>
      <c r="W34" s="188"/>
    </row>
    <row r="35" spans="1:23" x14ac:dyDescent="0.25">
      <c r="A35" s="184"/>
      <c r="B35" s="184"/>
      <c r="C35" s="184"/>
      <c r="D35" s="184"/>
      <c r="E35" s="184"/>
      <c r="F35" s="184"/>
      <c r="G35" s="184"/>
      <c r="I35" s="187"/>
      <c r="J35" s="187"/>
      <c r="K35" s="187"/>
      <c r="L35" s="187"/>
      <c r="M35" s="187"/>
      <c r="N35" s="187"/>
      <c r="O35" s="187"/>
      <c r="Q35" s="188"/>
      <c r="R35" s="188"/>
      <c r="S35" s="188"/>
      <c r="T35" s="188"/>
      <c r="U35" s="188"/>
      <c r="V35" s="188"/>
      <c r="W35" s="188"/>
    </row>
    <row r="36" spans="1:23" x14ac:dyDescent="0.25">
      <c r="A36" s="184"/>
      <c r="B36" s="184"/>
      <c r="C36" s="184"/>
      <c r="D36" s="184"/>
      <c r="E36" s="184"/>
      <c r="F36" s="184"/>
      <c r="G36" s="184"/>
      <c r="I36" s="187"/>
      <c r="J36" s="187"/>
      <c r="K36" s="187"/>
      <c r="L36" s="187"/>
      <c r="M36" s="187"/>
      <c r="N36" s="187"/>
      <c r="O36" s="187"/>
      <c r="Q36" s="188"/>
      <c r="R36" s="188"/>
      <c r="S36" s="188"/>
      <c r="T36" s="188"/>
      <c r="U36" s="188"/>
      <c r="V36" s="188"/>
      <c r="W36" s="188"/>
    </row>
    <row r="37" spans="1:23" x14ac:dyDescent="0.25">
      <c r="A37" s="184"/>
      <c r="B37" s="184"/>
      <c r="C37" s="184"/>
      <c r="D37" s="184"/>
      <c r="E37" s="184"/>
      <c r="F37" s="184"/>
      <c r="G37" s="184"/>
      <c r="I37" s="187"/>
      <c r="J37" s="187"/>
      <c r="K37" s="187"/>
      <c r="L37" s="187"/>
      <c r="M37" s="187"/>
      <c r="N37" s="187"/>
      <c r="O37" s="187"/>
      <c r="Q37" s="188"/>
      <c r="R37" s="188"/>
      <c r="S37" s="188"/>
      <c r="T37" s="188"/>
      <c r="U37" s="188"/>
      <c r="V37" s="188"/>
      <c r="W37" s="188"/>
    </row>
    <row r="38" spans="1:23" x14ac:dyDescent="0.25">
      <c r="A38" s="184"/>
      <c r="B38" s="184"/>
      <c r="C38" s="184"/>
      <c r="D38" s="184"/>
      <c r="E38" s="184"/>
      <c r="F38" s="184"/>
      <c r="G38" s="184"/>
      <c r="I38" s="187"/>
      <c r="J38" s="187"/>
      <c r="K38" s="187"/>
      <c r="L38" s="187"/>
      <c r="M38" s="187"/>
      <c r="N38" s="187"/>
      <c r="O38" s="187"/>
      <c r="Q38" s="188"/>
      <c r="R38" s="188"/>
      <c r="S38" s="188"/>
      <c r="T38" s="188"/>
      <c r="U38" s="188"/>
      <c r="V38" s="188"/>
      <c r="W38" s="188"/>
    </row>
    <row r="39" spans="1:23" ht="15.75" customHeight="1" x14ac:dyDescent="0.25">
      <c r="A39" s="184"/>
      <c r="B39" s="184"/>
      <c r="C39" s="184"/>
      <c r="D39" s="184"/>
      <c r="E39" s="184"/>
      <c r="F39" s="184"/>
      <c r="G39" s="184"/>
      <c r="I39" s="187"/>
      <c r="J39" s="187"/>
      <c r="K39" s="187"/>
      <c r="L39" s="187"/>
      <c r="M39" s="187"/>
      <c r="N39" s="187"/>
      <c r="O39" s="187"/>
      <c r="Q39" s="188"/>
      <c r="R39" s="188"/>
      <c r="S39" s="188"/>
      <c r="T39" s="188"/>
      <c r="U39" s="188"/>
      <c r="V39" s="188"/>
      <c r="W39" s="188"/>
    </row>
    <row r="40" spans="1:23" x14ac:dyDescent="0.25">
      <c r="A40" s="184"/>
      <c r="B40" s="184"/>
      <c r="C40" s="184"/>
      <c r="D40" s="184"/>
      <c r="E40" s="184"/>
      <c r="F40" s="184"/>
      <c r="G40" s="184"/>
      <c r="I40" s="187"/>
      <c r="J40" s="187"/>
      <c r="K40" s="187"/>
      <c r="L40" s="187"/>
      <c r="M40" s="187"/>
      <c r="N40" s="187"/>
      <c r="O40" s="187"/>
      <c r="Q40" s="188"/>
      <c r="R40" s="188"/>
      <c r="S40" s="188"/>
      <c r="T40" s="188"/>
      <c r="U40" s="188"/>
      <c r="V40" s="188"/>
      <c r="W40" s="188"/>
    </row>
    <row r="41" spans="1:23" x14ac:dyDescent="0.25">
      <c r="A41" s="184"/>
      <c r="B41" s="184"/>
      <c r="C41" s="184"/>
      <c r="D41" s="184"/>
      <c r="E41" s="184"/>
      <c r="F41" s="184"/>
      <c r="G41" s="184"/>
      <c r="I41" s="187"/>
      <c r="J41" s="187"/>
      <c r="K41" s="187"/>
      <c r="L41" s="187"/>
      <c r="M41" s="187"/>
      <c r="N41" s="187"/>
      <c r="O41" s="187"/>
      <c r="Q41" s="188"/>
      <c r="R41" s="188"/>
      <c r="S41" s="188"/>
      <c r="T41" s="188"/>
      <c r="U41" s="188"/>
      <c r="V41" s="188"/>
      <c r="W41" s="188"/>
    </row>
    <row r="42" spans="1:23" x14ac:dyDescent="0.25">
      <c r="A42" s="184"/>
      <c r="B42" s="184"/>
      <c r="C42" s="184"/>
      <c r="D42" s="184"/>
      <c r="E42" s="184"/>
      <c r="F42" s="184"/>
      <c r="G42" s="184"/>
      <c r="I42" s="187"/>
      <c r="J42" s="187"/>
      <c r="K42" s="187"/>
      <c r="L42" s="187"/>
      <c r="M42" s="187"/>
      <c r="N42" s="187"/>
      <c r="O42" s="187"/>
      <c r="Q42" s="188"/>
      <c r="R42" s="188"/>
      <c r="S42" s="188"/>
      <c r="T42" s="188"/>
      <c r="U42" s="188"/>
      <c r="V42" s="188"/>
      <c r="W42" s="188"/>
    </row>
    <row r="43" spans="1:23" x14ac:dyDescent="0.25">
      <c r="A43" s="184"/>
      <c r="B43" s="184"/>
      <c r="C43" s="184"/>
      <c r="D43" s="184"/>
      <c r="E43" s="184"/>
      <c r="F43" s="184"/>
      <c r="G43" s="184"/>
      <c r="I43" s="187"/>
      <c r="J43" s="187"/>
      <c r="K43" s="187"/>
      <c r="L43" s="187"/>
      <c r="M43" s="187"/>
      <c r="N43" s="187"/>
      <c r="O43" s="187"/>
      <c r="Q43" s="188"/>
      <c r="R43" s="188"/>
      <c r="S43" s="188"/>
      <c r="T43" s="188"/>
      <c r="U43" s="188"/>
      <c r="V43" s="188"/>
      <c r="W43" s="188"/>
    </row>
    <row r="44" spans="1:23" x14ac:dyDescent="0.25">
      <c r="A44" s="184"/>
      <c r="B44" s="184"/>
      <c r="C44" s="184"/>
      <c r="D44" s="184"/>
      <c r="E44" s="184"/>
      <c r="F44" s="184"/>
      <c r="G44" s="184"/>
      <c r="I44" s="187"/>
      <c r="J44" s="187"/>
      <c r="K44" s="187"/>
      <c r="L44" s="187"/>
      <c r="M44" s="187"/>
      <c r="N44" s="187"/>
      <c r="O44" s="187"/>
      <c r="Q44" s="188"/>
      <c r="R44" s="188"/>
      <c r="S44" s="188"/>
      <c r="T44" s="188"/>
      <c r="U44" s="188"/>
      <c r="V44" s="188"/>
      <c r="W44" s="188"/>
    </row>
    <row r="45" spans="1:23" x14ac:dyDescent="0.25">
      <c r="A45" s="184"/>
      <c r="B45" s="184"/>
      <c r="C45" s="184"/>
      <c r="D45" s="184"/>
      <c r="E45" s="184"/>
      <c r="F45" s="184"/>
      <c r="G45" s="184"/>
      <c r="I45" s="187"/>
      <c r="J45" s="187"/>
      <c r="K45" s="187"/>
      <c r="L45" s="187"/>
      <c r="M45" s="187"/>
      <c r="N45" s="187"/>
      <c r="O45" s="187"/>
      <c r="Q45" s="188"/>
      <c r="R45" s="188"/>
      <c r="S45" s="188"/>
      <c r="T45" s="188"/>
      <c r="U45" s="188"/>
      <c r="V45" s="188"/>
      <c r="W45" s="188"/>
    </row>
    <row r="46" spans="1:23" x14ac:dyDescent="0.25">
      <c r="A46" s="184"/>
      <c r="B46" s="184"/>
      <c r="C46" s="184"/>
      <c r="D46" s="184"/>
      <c r="E46" s="184"/>
      <c r="F46" s="184"/>
      <c r="G46" s="184"/>
      <c r="I46" s="187"/>
      <c r="J46" s="187"/>
      <c r="K46" s="187"/>
      <c r="L46" s="187"/>
      <c r="M46" s="187"/>
      <c r="N46" s="187"/>
      <c r="O46" s="187"/>
      <c r="Q46" s="188"/>
      <c r="R46" s="188"/>
      <c r="S46" s="188"/>
      <c r="T46" s="188"/>
      <c r="U46" s="188"/>
      <c r="V46" s="188"/>
      <c r="W46" s="188"/>
    </row>
    <row r="47" spans="1:23" x14ac:dyDescent="0.25">
      <c r="A47" s="184"/>
      <c r="B47" s="184"/>
      <c r="C47" s="184"/>
      <c r="D47" s="184"/>
      <c r="E47" s="184"/>
      <c r="F47" s="184"/>
      <c r="G47" s="184"/>
      <c r="I47" s="187"/>
      <c r="J47" s="187"/>
      <c r="K47" s="187"/>
      <c r="L47" s="187"/>
      <c r="M47" s="187"/>
      <c r="N47" s="187"/>
      <c r="O47" s="187"/>
      <c r="Q47" s="188"/>
      <c r="R47" s="188"/>
      <c r="S47" s="188"/>
      <c r="T47" s="188"/>
      <c r="U47" s="188"/>
      <c r="V47" s="188"/>
      <c r="W47" s="188"/>
    </row>
    <row r="48" spans="1:23" x14ac:dyDescent="0.25">
      <c r="A48" s="184"/>
      <c r="B48" s="184"/>
      <c r="C48" s="184"/>
      <c r="D48" s="184"/>
      <c r="E48" s="184"/>
      <c r="F48" s="184"/>
      <c r="G48" s="184"/>
      <c r="I48" s="187"/>
      <c r="J48" s="187"/>
      <c r="K48" s="187"/>
      <c r="L48" s="187"/>
      <c r="M48" s="187"/>
      <c r="N48" s="187"/>
      <c r="O48" s="187"/>
      <c r="Q48" s="188"/>
      <c r="R48" s="188"/>
      <c r="S48" s="188"/>
      <c r="T48" s="188"/>
      <c r="U48" s="188"/>
      <c r="V48" s="188"/>
      <c r="W48" s="188"/>
    </row>
    <row r="49" spans="1:23" x14ac:dyDescent="0.25">
      <c r="A49" s="184"/>
      <c r="B49" s="184"/>
      <c r="C49" s="184"/>
      <c r="D49" s="184"/>
      <c r="E49" s="184"/>
      <c r="F49" s="184"/>
      <c r="G49" s="184"/>
      <c r="I49" s="187"/>
      <c r="J49" s="187"/>
      <c r="K49" s="187"/>
      <c r="L49" s="187"/>
      <c r="M49" s="187"/>
      <c r="N49" s="187"/>
      <c r="O49" s="187"/>
      <c r="Q49" s="188"/>
      <c r="R49" s="188"/>
      <c r="S49" s="188"/>
      <c r="T49" s="188"/>
      <c r="U49" s="188"/>
      <c r="V49" s="188"/>
      <c r="W49" s="188"/>
    </row>
    <row r="50" spans="1:23" x14ac:dyDescent="0.25">
      <c r="A50" s="184"/>
      <c r="B50" s="184"/>
      <c r="C50" s="184"/>
      <c r="D50" s="184"/>
      <c r="E50" s="184"/>
      <c r="F50" s="184"/>
      <c r="G50" s="184"/>
      <c r="I50" s="187"/>
      <c r="J50" s="187"/>
      <c r="K50" s="187"/>
      <c r="L50" s="187"/>
      <c r="M50" s="187"/>
      <c r="N50" s="187"/>
      <c r="O50" s="187"/>
      <c r="Q50" s="188"/>
      <c r="R50" s="188"/>
      <c r="S50" s="188"/>
      <c r="T50" s="188"/>
      <c r="U50" s="188"/>
      <c r="V50" s="188"/>
      <c r="W50" s="188"/>
    </row>
    <row r="51" spans="1:23" x14ac:dyDescent="0.25">
      <c r="A51" s="184"/>
      <c r="B51" s="184"/>
      <c r="C51" s="184"/>
      <c r="D51" s="184"/>
      <c r="E51" s="184"/>
      <c r="F51" s="184"/>
      <c r="G51" s="184"/>
      <c r="I51" s="187"/>
      <c r="J51" s="187"/>
      <c r="K51" s="187"/>
      <c r="L51" s="187"/>
      <c r="M51" s="187"/>
      <c r="N51" s="187"/>
      <c r="O51" s="187"/>
      <c r="Q51" s="188"/>
      <c r="R51" s="188"/>
      <c r="S51" s="188"/>
      <c r="T51" s="188"/>
      <c r="U51" s="188"/>
      <c r="V51" s="188"/>
      <c r="W51" s="188"/>
    </row>
    <row r="52" spans="1:23" x14ac:dyDescent="0.25">
      <c r="A52" s="184"/>
      <c r="B52" s="184"/>
      <c r="C52" s="184"/>
      <c r="D52" s="184"/>
      <c r="E52" s="184"/>
      <c r="F52" s="184"/>
      <c r="G52" s="184"/>
      <c r="I52" s="187"/>
      <c r="J52" s="187"/>
      <c r="K52" s="187"/>
      <c r="L52" s="187"/>
      <c r="M52" s="187"/>
      <c r="N52" s="187"/>
      <c r="O52" s="187"/>
      <c r="Q52" s="188"/>
      <c r="R52" s="188"/>
      <c r="S52" s="188"/>
      <c r="T52" s="188"/>
      <c r="U52" s="188"/>
      <c r="V52" s="188"/>
      <c r="W52" s="188"/>
    </row>
    <row r="53" spans="1:23" x14ac:dyDescent="0.25">
      <c r="A53" s="184"/>
      <c r="B53" s="184"/>
      <c r="C53" s="184"/>
      <c r="D53" s="184"/>
      <c r="E53" s="184"/>
      <c r="F53" s="184"/>
      <c r="G53" s="184"/>
      <c r="I53" s="187"/>
      <c r="J53" s="187"/>
      <c r="K53" s="187"/>
      <c r="L53" s="187"/>
      <c r="M53" s="187"/>
      <c r="N53" s="187"/>
      <c r="O53" s="187"/>
      <c r="Q53" s="188"/>
      <c r="R53" s="188"/>
      <c r="S53" s="188"/>
      <c r="T53" s="188"/>
      <c r="U53" s="188"/>
      <c r="V53" s="188"/>
      <c r="W53" s="188"/>
    </row>
    <row r="54" spans="1:23" ht="15.75" customHeight="1" x14ac:dyDescent="0.25">
      <c r="A54" s="184"/>
      <c r="B54" s="184"/>
      <c r="C54" s="184"/>
      <c r="D54" s="184"/>
      <c r="E54" s="184"/>
      <c r="F54" s="184"/>
      <c r="G54" s="184"/>
      <c r="I54" s="187"/>
      <c r="J54" s="187"/>
      <c r="K54" s="187"/>
      <c r="L54" s="187"/>
      <c r="M54" s="187"/>
      <c r="N54" s="187"/>
      <c r="O54" s="187"/>
      <c r="Q54" s="188"/>
      <c r="R54" s="188"/>
      <c r="S54" s="188"/>
      <c r="T54" s="188"/>
      <c r="U54" s="188"/>
      <c r="V54" s="188"/>
      <c r="W54" s="188"/>
    </row>
    <row r="55" spans="1:23" x14ac:dyDescent="0.25">
      <c r="A55" s="184"/>
      <c r="B55" s="184"/>
      <c r="C55" s="184"/>
      <c r="D55" s="184"/>
      <c r="E55" s="184"/>
      <c r="F55" s="184"/>
      <c r="G55" s="184"/>
      <c r="I55" s="187"/>
      <c r="J55" s="187"/>
      <c r="K55" s="187"/>
      <c r="L55" s="187"/>
      <c r="M55" s="187"/>
      <c r="N55" s="187"/>
      <c r="O55" s="187"/>
      <c r="Q55" s="188"/>
      <c r="R55" s="188"/>
      <c r="S55" s="188"/>
      <c r="T55" s="188"/>
      <c r="U55" s="188"/>
      <c r="V55" s="188"/>
      <c r="W55" s="188"/>
    </row>
    <row r="56" spans="1:23" x14ac:dyDescent="0.25">
      <c r="A56" s="184"/>
      <c r="B56" s="184"/>
      <c r="C56" s="184"/>
      <c r="D56" s="184"/>
      <c r="E56" s="184"/>
      <c r="F56" s="184"/>
      <c r="G56" s="184"/>
      <c r="I56" s="187"/>
      <c r="J56" s="187"/>
      <c r="K56" s="187"/>
      <c r="L56" s="187"/>
      <c r="M56" s="187"/>
      <c r="N56" s="187"/>
      <c r="O56" s="187"/>
      <c r="Q56" s="188"/>
      <c r="R56" s="188"/>
      <c r="S56" s="188"/>
      <c r="T56" s="188"/>
      <c r="U56" s="188"/>
      <c r="V56" s="188"/>
      <c r="W56" s="188"/>
    </row>
    <row r="57" spans="1:23" x14ac:dyDescent="0.25">
      <c r="A57" s="184"/>
      <c r="B57" s="184"/>
      <c r="C57" s="184"/>
      <c r="D57" s="184"/>
      <c r="E57" s="184"/>
      <c r="F57" s="184"/>
      <c r="G57" s="184"/>
      <c r="I57" s="187"/>
      <c r="J57" s="187"/>
      <c r="K57" s="187"/>
      <c r="L57" s="187"/>
      <c r="M57" s="187"/>
      <c r="N57" s="187"/>
      <c r="O57" s="187"/>
      <c r="Q57" s="188"/>
      <c r="R57" s="188"/>
      <c r="S57" s="188"/>
      <c r="T57" s="188"/>
      <c r="U57" s="188"/>
      <c r="V57" s="188"/>
      <c r="W57" s="188"/>
    </row>
    <row r="58" spans="1:23" x14ac:dyDescent="0.25">
      <c r="A58" s="184"/>
      <c r="B58" s="184"/>
      <c r="C58" s="184"/>
      <c r="D58" s="184"/>
      <c r="E58" s="184"/>
      <c r="F58" s="184"/>
      <c r="G58" s="184"/>
      <c r="I58" s="187"/>
      <c r="J58" s="187"/>
      <c r="K58" s="187"/>
      <c r="L58" s="187"/>
      <c r="M58" s="187"/>
      <c r="N58" s="187"/>
      <c r="O58" s="187"/>
      <c r="Q58" s="188"/>
      <c r="R58" s="188"/>
      <c r="S58" s="188"/>
      <c r="T58" s="188"/>
      <c r="U58" s="188"/>
      <c r="V58" s="188"/>
      <c r="W58" s="188"/>
    </row>
    <row r="59" spans="1:23" x14ac:dyDescent="0.25">
      <c r="A59" s="184"/>
      <c r="B59" s="184"/>
      <c r="C59" s="184"/>
      <c r="D59" s="184"/>
      <c r="E59" s="184"/>
      <c r="F59" s="184"/>
      <c r="G59" s="184"/>
      <c r="I59" s="187"/>
      <c r="J59" s="187"/>
      <c r="K59" s="187"/>
      <c r="L59" s="187"/>
      <c r="M59" s="187"/>
      <c r="N59" s="187"/>
      <c r="O59" s="187"/>
      <c r="Q59" s="188"/>
      <c r="R59" s="188"/>
      <c r="S59" s="188"/>
      <c r="T59" s="188"/>
      <c r="U59" s="188"/>
      <c r="V59" s="188"/>
      <c r="W59" s="188"/>
    </row>
    <row r="60" spans="1:23" x14ac:dyDescent="0.25">
      <c r="A60" s="184"/>
      <c r="B60" s="184"/>
      <c r="C60" s="184"/>
      <c r="D60" s="184"/>
      <c r="E60" s="184"/>
      <c r="F60" s="184"/>
      <c r="G60" s="184"/>
      <c r="I60" s="187"/>
      <c r="J60" s="187"/>
      <c r="K60" s="187"/>
      <c r="L60" s="187"/>
      <c r="M60" s="187"/>
      <c r="N60" s="187"/>
      <c r="O60" s="187"/>
      <c r="Q60" s="188"/>
      <c r="R60" s="188"/>
      <c r="S60" s="188"/>
      <c r="T60" s="188"/>
      <c r="U60" s="188"/>
      <c r="V60" s="188"/>
      <c r="W60" s="188"/>
    </row>
    <row r="61" spans="1:23" x14ac:dyDescent="0.25">
      <c r="A61" s="184"/>
      <c r="B61" s="184"/>
      <c r="C61" s="184"/>
      <c r="D61" s="184"/>
      <c r="E61" s="184"/>
      <c r="F61" s="184"/>
      <c r="G61" s="184"/>
      <c r="I61" s="187"/>
      <c r="J61" s="187"/>
      <c r="K61" s="187"/>
      <c r="L61" s="187"/>
      <c r="M61" s="187"/>
      <c r="N61" s="187"/>
      <c r="O61" s="187"/>
      <c r="Q61" s="188"/>
      <c r="R61" s="188"/>
      <c r="S61" s="188"/>
      <c r="T61" s="188"/>
      <c r="U61" s="188"/>
      <c r="V61" s="188"/>
      <c r="W61" s="188"/>
    </row>
    <row r="62" spans="1:23" x14ac:dyDescent="0.25">
      <c r="A62" s="184"/>
      <c r="B62" s="184"/>
      <c r="C62" s="184"/>
      <c r="D62" s="184"/>
      <c r="E62" s="184"/>
      <c r="F62" s="184"/>
      <c r="G62" s="184"/>
      <c r="I62" s="187"/>
      <c r="J62" s="187"/>
      <c r="K62" s="187"/>
      <c r="L62" s="187"/>
      <c r="M62" s="187"/>
      <c r="N62" s="187"/>
      <c r="O62" s="187"/>
      <c r="Q62" s="188"/>
      <c r="R62" s="188"/>
      <c r="S62" s="188"/>
      <c r="T62" s="188"/>
      <c r="U62" s="188"/>
      <c r="V62" s="188"/>
      <c r="W62" s="188"/>
    </row>
    <row r="63" spans="1:23" x14ac:dyDescent="0.25">
      <c r="A63" s="184"/>
      <c r="B63" s="184"/>
      <c r="C63" s="184"/>
      <c r="D63" s="184"/>
      <c r="E63" s="184"/>
      <c r="F63" s="184"/>
      <c r="G63" s="184"/>
      <c r="I63" s="187"/>
      <c r="J63" s="187"/>
      <c r="K63" s="187"/>
      <c r="L63" s="187"/>
      <c r="M63" s="187"/>
      <c r="N63" s="187"/>
      <c r="O63" s="187"/>
      <c r="Q63" s="188"/>
      <c r="R63" s="188"/>
      <c r="S63" s="188"/>
      <c r="T63" s="188"/>
      <c r="U63" s="188"/>
      <c r="V63" s="188"/>
      <c r="W63" s="188"/>
    </row>
    <row r="64" spans="1:23" x14ac:dyDescent="0.25">
      <c r="A64" s="184"/>
      <c r="B64" s="184"/>
      <c r="C64" s="184"/>
      <c r="D64" s="184"/>
      <c r="E64" s="184"/>
      <c r="F64" s="184"/>
      <c r="G64" s="184"/>
      <c r="I64" s="187"/>
      <c r="J64" s="187"/>
      <c r="K64" s="187"/>
      <c r="L64" s="187"/>
      <c r="M64" s="187"/>
      <c r="N64" s="187"/>
      <c r="O64" s="187"/>
      <c r="Q64" s="188"/>
      <c r="R64" s="188"/>
      <c r="S64" s="188"/>
      <c r="T64" s="188"/>
      <c r="U64" s="188"/>
      <c r="V64" s="188"/>
      <c r="W64" s="188"/>
    </row>
    <row r="65" spans="1:23" x14ac:dyDescent="0.25">
      <c r="A65" s="184"/>
      <c r="B65" s="184"/>
      <c r="C65" s="184"/>
      <c r="D65" s="184"/>
      <c r="E65" s="184"/>
      <c r="F65" s="184"/>
      <c r="G65" s="184"/>
      <c r="I65" s="187"/>
      <c r="J65" s="187"/>
      <c r="K65" s="187"/>
      <c r="L65" s="187"/>
      <c r="M65" s="187"/>
      <c r="N65" s="187"/>
      <c r="O65" s="187"/>
      <c r="Q65" s="188"/>
      <c r="R65" s="188"/>
      <c r="S65" s="188"/>
      <c r="T65" s="188"/>
      <c r="U65" s="188"/>
      <c r="V65" s="188"/>
      <c r="W65" s="188"/>
    </row>
    <row r="66" spans="1:23" x14ac:dyDescent="0.25">
      <c r="A66" s="184"/>
      <c r="B66" s="184"/>
      <c r="C66" s="184"/>
      <c r="D66" s="184"/>
      <c r="E66" s="184"/>
      <c r="F66" s="184"/>
      <c r="G66" s="184"/>
      <c r="I66" s="187"/>
      <c r="J66" s="187"/>
      <c r="K66" s="187"/>
      <c r="L66" s="187"/>
      <c r="M66" s="187"/>
      <c r="N66" s="187"/>
      <c r="O66" s="187"/>
      <c r="Q66" s="188"/>
      <c r="R66" s="188"/>
      <c r="S66" s="188"/>
      <c r="T66" s="188"/>
      <c r="U66" s="188"/>
      <c r="V66" s="188"/>
      <c r="W66" s="188"/>
    </row>
    <row r="67" spans="1:23" x14ac:dyDescent="0.25">
      <c r="A67" s="184"/>
      <c r="B67" s="184"/>
      <c r="C67" s="184"/>
      <c r="D67" s="184"/>
      <c r="E67" s="184"/>
      <c r="F67" s="184"/>
      <c r="G67" s="184"/>
      <c r="I67" s="187"/>
      <c r="J67" s="187"/>
      <c r="K67" s="187"/>
      <c r="L67" s="187"/>
      <c r="M67" s="187"/>
      <c r="N67" s="187"/>
      <c r="O67" s="187"/>
      <c r="Q67" s="188"/>
      <c r="R67" s="188"/>
      <c r="S67" s="188"/>
      <c r="T67" s="188"/>
      <c r="U67" s="188"/>
      <c r="V67" s="188"/>
      <c r="W67" s="188"/>
    </row>
    <row r="68" spans="1:23" x14ac:dyDescent="0.25">
      <c r="A68" s="184"/>
      <c r="B68" s="184"/>
      <c r="C68" s="184"/>
      <c r="D68" s="184"/>
      <c r="E68" s="184"/>
      <c r="F68" s="184"/>
      <c r="G68" s="184"/>
      <c r="I68" s="187"/>
      <c r="J68" s="187"/>
      <c r="K68" s="187"/>
      <c r="L68" s="187"/>
      <c r="M68" s="187"/>
      <c r="N68" s="187"/>
      <c r="O68" s="187"/>
      <c r="Q68" s="188"/>
      <c r="R68" s="188"/>
      <c r="S68" s="188"/>
      <c r="T68" s="188"/>
      <c r="U68" s="188"/>
      <c r="V68" s="188"/>
      <c r="W68" s="188"/>
    </row>
    <row r="69" spans="1:23" x14ac:dyDescent="0.25">
      <c r="A69" s="184"/>
      <c r="B69" s="184"/>
      <c r="C69" s="184"/>
      <c r="D69" s="184"/>
      <c r="E69" s="184"/>
      <c r="F69" s="184"/>
      <c r="G69" s="184"/>
      <c r="I69" s="187"/>
      <c r="J69" s="187"/>
      <c r="K69" s="187"/>
      <c r="L69" s="187"/>
      <c r="M69" s="187"/>
      <c r="N69" s="187"/>
      <c r="O69" s="187"/>
      <c r="Q69" s="188"/>
      <c r="R69" s="188"/>
      <c r="S69" s="188"/>
      <c r="T69" s="188"/>
      <c r="U69" s="188"/>
      <c r="V69" s="188"/>
      <c r="W69" s="188"/>
    </row>
  </sheetData>
  <sheetProtection algorithmName="SHA-512" hashValue="3zEbnF44qvNQy8kXiZvt5PV0UpKp3JkJuLZnQpUS+HjcA8w9bKwCLRnLC3sipXTIxRtqARzLWPAb3IRWwjuK4g==" saltValue="ICXknQKjuA+8ZnzlBOolFg==" spinCount="100000" sheet="1" objects="1" scenarios="1"/>
  <mergeCells count="17">
    <mergeCell ref="R4:V4"/>
    <mergeCell ref="R6:R8"/>
    <mergeCell ref="R9:R13"/>
    <mergeCell ref="R14:R15"/>
    <mergeCell ref="B5:C5"/>
    <mergeCell ref="B6:B8"/>
    <mergeCell ref="B9:B11"/>
    <mergeCell ref="B12:B16"/>
    <mergeCell ref="J4:N4"/>
    <mergeCell ref="J5:K5"/>
    <mergeCell ref="J6:J8"/>
    <mergeCell ref="J9:J11"/>
    <mergeCell ref="J12:J16"/>
    <mergeCell ref="J18:J20"/>
    <mergeCell ref="B21:C21"/>
    <mergeCell ref="B18:B20"/>
    <mergeCell ref="B4:F4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33" yWindow="172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Pom_tabulky_grafy!$B$52:$B$137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-0.249977111117893"/>
    <pageSetUpPr fitToPage="1"/>
  </sheetPr>
  <dimension ref="A1:X45"/>
  <sheetViews>
    <sheetView zoomScale="80" zoomScaleNormal="80" workbookViewId="0">
      <pane ySplit="3" topLeftCell="A4" activePane="bottomLeft" state="frozen"/>
      <selection activeCell="D92" sqref="D92:F92"/>
      <selection pane="bottomLeft" activeCell="A4" sqref="A4"/>
    </sheetView>
  </sheetViews>
  <sheetFormatPr defaultRowHeight="15.75" x14ac:dyDescent="0.25"/>
  <cols>
    <col min="1" max="23" width="9" style="155"/>
    <col min="24" max="24" width="6.125" style="155" customWidth="1"/>
    <col min="25" max="16384" width="9" style="155"/>
  </cols>
  <sheetData>
    <row r="1" spans="1:24" x14ac:dyDescent="0.25">
      <c r="A1" s="185" t="s">
        <v>266</v>
      </c>
    </row>
    <row r="2" spans="1:24" x14ac:dyDescent="0.25">
      <c r="A2" s="544" t="s">
        <v>104</v>
      </c>
      <c r="B2" s="544"/>
      <c r="C2" s="154" t="str">
        <f>'Výsl. OS - 2018 průřezová data'!C2</f>
        <v>Benešov</v>
      </c>
    </row>
    <row r="3" spans="1:24" x14ac:dyDescent="0.25">
      <c r="A3" s="544" t="s">
        <v>107</v>
      </c>
      <c r="B3" s="544"/>
      <c r="C3" s="154" t="str">
        <f>'Výsl. OS - 2018 průřezová data'!C3</f>
        <v>KS Praha</v>
      </c>
    </row>
    <row r="5" spans="1:24" x14ac:dyDescent="0.25">
      <c r="A5" s="543" t="s">
        <v>0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</row>
    <row r="25" spans="1:24" x14ac:dyDescent="0.25">
      <c r="A25" s="543" t="s">
        <v>126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</row>
    <row r="45" spans="1:24" x14ac:dyDescent="0.25">
      <c r="A45" s="543" t="s">
        <v>127</v>
      </c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</row>
  </sheetData>
  <sheetProtection password="E167" sheet="1" objects="1" scenarios="1"/>
  <mergeCells count="5">
    <mergeCell ref="A5:X5"/>
    <mergeCell ref="A2:B2"/>
    <mergeCell ref="A3:B3"/>
    <mergeCell ref="A25:X25"/>
    <mergeCell ref="A45:X45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7" tint="0.59999389629810485"/>
  </sheetPr>
  <dimension ref="A1:O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customWidth="1"/>
    <col min="9" max="9" width="14.625" customWidth="1"/>
    <col min="10" max="14" width="12.625" customWidth="1"/>
    <col min="15" max="15" width="13.375" customWidth="1"/>
  </cols>
  <sheetData>
    <row r="1" spans="1:15" x14ac:dyDescent="0.25">
      <c r="A1" s="3" t="s">
        <v>270</v>
      </c>
    </row>
    <row r="2" spans="1:15" ht="16.5" thickBot="1" x14ac:dyDescent="0.3">
      <c r="A2" s="3" t="s">
        <v>198</v>
      </c>
    </row>
    <row r="3" spans="1:15" ht="16.5" customHeight="1" thickTop="1" x14ac:dyDescent="0.25">
      <c r="A3" s="108"/>
      <c r="B3" s="109"/>
      <c r="C3" s="496" t="s">
        <v>1</v>
      </c>
      <c r="D3" s="497"/>
      <c r="E3" s="498"/>
      <c r="F3" s="500" t="s">
        <v>108</v>
      </c>
      <c r="G3" s="501"/>
      <c r="H3" s="502"/>
      <c r="I3" s="504" t="s">
        <v>109</v>
      </c>
      <c r="J3" s="499"/>
      <c r="K3" s="499"/>
      <c r="L3" s="499"/>
      <c r="M3" s="505"/>
      <c r="N3" s="129"/>
      <c r="O3" s="436"/>
    </row>
    <row r="4" spans="1:15" ht="48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477" t="s">
        <v>99</v>
      </c>
      <c r="G4" s="82" t="s">
        <v>100</v>
      </c>
      <c r="H4" s="439" t="s">
        <v>163</v>
      </c>
      <c r="I4" s="52" t="s">
        <v>182</v>
      </c>
      <c r="J4" s="6" t="s">
        <v>183</v>
      </c>
      <c r="K4" s="6" t="s">
        <v>185</v>
      </c>
      <c r="L4" s="6" t="s">
        <v>112</v>
      </c>
      <c r="M4" s="46" t="s">
        <v>177</v>
      </c>
      <c r="N4" s="130" t="s">
        <v>175</v>
      </c>
      <c r="O4" s="416" t="s">
        <v>114</v>
      </c>
    </row>
    <row r="5" spans="1:15" ht="16.5" thickTop="1" x14ac:dyDescent="0.25">
      <c r="A5" s="115">
        <v>101</v>
      </c>
      <c r="B5" s="119" t="s">
        <v>3</v>
      </c>
      <c r="C5" s="478">
        <v>624</v>
      </c>
      <c r="D5" s="419">
        <v>364</v>
      </c>
      <c r="E5" s="420">
        <v>1392</v>
      </c>
      <c r="F5" s="483">
        <v>66.515839999999997</v>
      </c>
      <c r="G5" s="484">
        <v>48.275860000000002</v>
      </c>
      <c r="H5" s="479">
        <f>F5*G5/100</f>
        <v>32.111093796223997</v>
      </c>
      <c r="I5" s="118">
        <v>301</v>
      </c>
      <c r="J5" s="115">
        <v>289</v>
      </c>
      <c r="K5" s="115">
        <v>159</v>
      </c>
      <c r="L5" s="121">
        <f>J5/I5*100</f>
        <v>96.013289036544847</v>
      </c>
      <c r="M5" s="124">
        <f>K5/J5*365</f>
        <v>200.81314878892732</v>
      </c>
      <c r="N5" s="132">
        <v>41</v>
      </c>
      <c r="O5" s="419">
        <v>75.61</v>
      </c>
    </row>
    <row r="6" spans="1:15" x14ac:dyDescent="0.25">
      <c r="A6" s="13">
        <v>102</v>
      </c>
      <c r="B6" s="88" t="s">
        <v>14</v>
      </c>
      <c r="C6" s="480">
        <v>211</v>
      </c>
      <c r="D6" s="422">
        <v>118</v>
      </c>
      <c r="E6" s="423">
        <v>358</v>
      </c>
      <c r="F6" s="469">
        <v>77.894739999999999</v>
      </c>
      <c r="G6" s="470">
        <v>37.5</v>
      </c>
      <c r="H6" s="479">
        <f t="shared" ref="H6:H13" si="0">F6*G6/100</f>
        <v>29.210527499999998</v>
      </c>
      <c r="I6" s="87">
        <v>85</v>
      </c>
      <c r="J6" s="13">
        <v>83</v>
      </c>
      <c r="K6" s="13">
        <v>30</v>
      </c>
      <c r="L6" s="16">
        <f t="shared" ref="L6:L13" si="1">J6/I6*100</f>
        <v>97.647058823529406</v>
      </c>
      <c r="M6" s="29">
        <f t="shared" ref="M6:M12" si="2">K6/J6*365</f>
        <v>131.92771084337349</v>
      </c>
      <c r="N6" s="133">
        <v>27</v>
      </c>
      <c r="O6" s="422">
        <v>93.04</v>
      </c>
    </row>
    <row r="7" spans="1:15" x14ac:dyDescent="0.25">
      <c r="A7" s="13">
        <v>103</v>
      </c>
      <c r="B7" s="88" t="s">
        <v>25</v>
      </c>
      <c r="C7" s="480">
        <v>375</v>
      </c>
      <c r="D7" s="422">
        <v>167</v>
      </c>
      <c r="E7" s="423">
        <v>1122</v>
      </c>
      <c r="F7" s="469">
        <v>90.14085</v>
      </c>
      <c r="G7" s="470">
        <v>73.529409999999999</v>
      </c>
      <c r="H7" s="479">
        <f t="shared" si="0"/>
        <v>66.280035173984999</v>
      </c>
      <c r="I7" s="87">
        <v>58</v>
      </c>
      <c r="J7" s="13">
        <v>64</v>
      </c>
      <c r="K7" s="13">
        <v>41</v>
      </c>
      <c r="L7" s="16">
        <f t="shared" si="1"/>
        <v>110.34482758620689</v>
      </c>
      <c r="M7" s="29">
        <f t="shared" si="2"/>
        <v>233.828125</v>
      </c>
      <c r="N7" s="133">
        <v>14</v>
      </c>
      <c r="O7" s="422">
        <v>95.45</v>
      </c>
    </row>
    <row r="8" spans="1:15" x14ac:dyDescent="0.25">
      <c r="A8" s="13">
        <v>104</v>
      </c>
      <c r="B8" s="88" t="s">
        <v>34</v>
      </c>
      <c r="C8" s="480">
        <v>559</v>
      </c>
      <c r="D8" s="422">
        <v>285</v>
      </c>
      <c r="E8" s="423">
        <v>1444</v>
      </c>
      <c r="F8" s="469">
        <v>87.179490000000001</v>
      </c>
      <c r="G8" s="470">
        <v>34.567900000000002</v>
      </c>
      <c r="H8" s="479">
        <f t="shared" si="0"/>
        <v>30.136118923710001</v>
      </c>
      <c r="I8" s="87">
        <v>93</v>
      </c>
      <c r="J8" s="13">
        <v>100</v>
      </c>
      <c r="K8" s="13">
        <v>54</v>
      </c>
      <c r="L8" s="16">
        <f t="shared" si="1"/>
        <v>107.5268817204301</v>
      </c>
      <c r="M8" s="29">
        <f t="shared" si="2"/>
        <v>197.10000000000002</v>
      </c>
      <c r="N8" s="133">
        <v>22</v>
      </c>
      <c r="O8" s="422">
        <v>79.33</v>
      </c>
    </row>
    <row r="9" spans="1:15" x14ac:dyDescent="0.25">
      <c r="A9" s="13">
        <v>105</v>
      </c>
      <c r="B9" s="88" t="s">
        <v>44</v>
      </c>
      <c r="C9" s="480">
        <v>566</v>
      </c>
      <c r="D9" s="422">
        <v>324</v>
      </c>
      <c r="E9" s="423">
        <v>1673</v>
      </c>
      <c r="F9" s="469">
        <v>77.777780000000007</v>
      </c>
      <c r="G9" s="470">
        <v>63.768120000000003</v>
      </c>
      <c r="H9" s="479">
        <f t="shared" si="0"/>
        <v>49.597428083736006</v>
      </c>
      <c r="I9" s="87">
        <v>176</v>
      </c>
      <c r="J9" s="13">
        <v>184</v>
      </c>
      <c r="K9" s="13">
        <v>134</v>
      </c>
      <c r="L9" s="16">
        <f t="shared" si="1"/>
        <v>104.54545454545455</v>
      </c>
      <c r="M9" s="29">
        <f t="shared" si="2"/>
        <v>265.81521739130437</v>
      </c>
      <c r="N9" s="133">
        <v>25</v>
      </c>
      <c r="O9" s="422">
        <v>89.08</v>
      </c>
    </row>
    <row r="10" spans="1:15" x14ac:dyDescent="0.25">
      <c r="A10" s="13">
        <v>106</v>
      </c>
      <c r="B10" s="88" t="s">
        <v>55</v>
      </c>
      <c r="C10" s="480">
        <v>328</v>
      </c>
      <c r="D10" s="422">
        <v>131</v>
      </c>
      <c r="E10" s="423">
        <v>725</v>
      </c>
      <c r="F10" s="469">
        <v>65.492959999999997</v>
      </c>
      <c r="G10" s="470">
        <v>57.692309999999999</v>
      </c>
      <c r="H10" s="479">
        <f t="shared" si="0"/>
        <v>37.784401511375997</v>
      </c>
      <c r="I10" s="87">
        <v>103</v>
      </c>
      <c r="J10" s="13">
        <v>113</v>
      </c>
      <c r="K10" s="13">
        <v>36</v>
      </c>
      <c r="L10" s="16">
        <f t="shared" si="1"/>
        <v>109.70873786407766</v>
      </c>
      <c r="M10" s="29">
        <f t="shared" si="2"/>
        <v>116.28318584070796</v>
      </c>
      <c r="N10" s="133">
        <v>19</v>
      </c>
      <c r="O10" s="422">
        <v>85.21</v>
      </c>
    </row>
    <row r="11" spans="1:15" x14ac:dyDescent="0.25">
      <c r="A11" s="13">
        <v>107</v>
      </c>
      <c r="B11" s="88" t="s">
        <v>67</v>
      </c>
      <c r="C11" s="480">
        <v>449</v>
      </c>
      <c r="D11" s="422">
        <v>209</v>
      </c>
      <c r="E11" s="423">
        <v>1229</v>
      </c>
      <c r="F11" s="469">
        <v>74.632350000000002</v>
      </c>
      <c r="G11" s="470">
        <v>48.936169999999997</v>
      </c>
      <c r="H11" s="479">
        <f t="shared" si="0"/>
        <v>36.522213670995001</v>
      </c>
      <c r="I11" s="87">
        <v>244</v>
      </c>
      <c r="J11" s="13">
        <v>218</v>
      </c>
      <c r="K11" s="13">
        <v>162</v>
      </c>
      <c r="L11" s="16">
        <f t="shared" si="1"/>
        <v>89.344262295081961</v>
      </c>
      <c r="M11" s="29">
        <f t="shared" si="2"/>
        <v>271.23853211009174</v>
      </c>
      <c r="N11" s="133">
        <v>35</v>
      </c>
      <c r="O11" s="422">
        <v>85.04</v>
      </c>
    </row>
    <row r="12" spans="1:15" ht="16.5" thickBot="1" x14ac:dyDescent="0.3">
      <c r="A12" s="18">
        <v>108</v>
      </c>
      <c r="B12" s="90" t="s">
        <v>82</v>
      </c>
      <c r="C12" s="481">
        <v>691</v>
      </c>
      <c r="D12" s="425">
        <v>255</v>
      </c>
      <c r="E12" s="426">
        <v>2397</v>
      </c>
      <c r="F12" s="472">
        <v>69.736850000000004</v>
      </c>
      <c r="G12" s="473">
        <v>52.739730000000002</v>
      </c>
      <c r="H12" s="474">
        <f t="shared" si="0"/>
        <v>36.779026400505003</v>
      </c>
      <c r="I12" s="89">
        <v>214</v>
      </c>
      <c r="J12" s="18">
        <v>189</v>
      </c>
      <c r="K12" s="18">
        <v>155</v>
      </c>
      <c r="L12" s="21">
        <f t="shared" si="1"/>
        <v>88.317757009345797</v>
      </c>
      <c r="M12" s="31">
        <f t="shared" si="2"/>
        <v>299.33862433862436</v>
      </c>
      <c r="N12" s="134">
        <v>46</v>
      </c>
      <c r="O12" s="425">
        <v>89.51</v>
      </c>
    </row>
    <row r="13" spans="1:15" ht="17.25" thickTop="1" thickBot="1" x14ac:dyDescent="0.3">
      <c r="A13" s="39"/>
      <c r="B13" s="44" t="s">
        <v>131</v>
      </c>
      <c r="C13" s="427">
        <v>526</v>
      </c>
      <c r="D13" s="428">
        <v>242</v>
      </c>
      <c r="E13" s="429">
        <v>1229</v>
      </c>
      <c r="F13" s="427">
        <v>72.81</v>
      </c>
      <c r="G13" s="428">
        <v>50.01</v>
      </c>
      <c r="H13" s="475">
        <f t="shared" si="0"/>
        <v>36.412281</v>
      </c>
      <c r="I13" s="135">
        <f>AVERAGE(I5:I12)</f>
        <v>159.25</v>
      </c>
      <c r="J13" s="41">
        <f t="shared" ref="J13:K13" si="3">AVERAGE(J5:J12)</f>
        <v>155</v>
      </c>
      <c r="K13" s="41">
        <f t="shared" si="3"/>
        <v>96.375</v>
      </c>
      <c r="L13" s="34">
        <f t="shared" si="1"/>
        <v>97.331240188383049</v>
      </c>
      <c r="M13" s="125">
        <f t="shared" ref="M13" si="4">K13/J13*365</f>
        <v>226.94758064516131</v>
      </c>
      <c r="N13" s="131">
        <f>AVERAGE(N5:N12)</f>
        <v>28.625</v>
      </c>
      <c r="O13" s="428">
        <v>84.36</v>
      </c>
    </row>
    <row r="14" spans="1:15" ht="16.5" thickTop="1" x14ac:dyDescent="0.25"/>
    <row r="18" spans="1:1" x14ac:dyDescent="0.25">
      <c r="A18" s="3"/>
    </row>
  </sheetData>
  <sheetProtection password="E167" sheet="1" objects="1" scenarios="1"/>
  <mergeCells count="3">
    <mergeCell ref="C3:E3"/>
    <mergeCell ref="F3:H3"/>
    <mergeCell ref="I3:M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7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style="110" customWidth="1"/>
    <col min="2" max="2" width="22.375" style="110" hidden="1" customWidth="1"/>
    <col min="3" max="3" width="13.375" style="110" customWidth="1"/>
    <col min="4" max="4" width="18.25" style="110" bestFit="1" customWidth="1"/>
    <col min="5" max="11" width="12.625" style="110" customWidth="1"/>
  </cols>
  <sheetData>
    <row r="1" spans="1:11" x14ac:dyDescent="0.25">
      <c r="A1" s="3" t="s">
        <v>284</v>
      </c>
    </row>
    <row r="2" spans="1:11" x14ac:dyDescent="0.25">
      <c r="A2" s="3" t="s">
        <v>283</v>
      </c>
    </row>
    <row r="3" spans="1:11" ht="16.5" thickBot="1" x14ac:dyDescent="0.3"/>
    <row r="4" spans="1:11" ht="16.5" thickTop="1" x14ac:dyDescent="0.25">
      <c r="A4" s="108"/>
      <c r="B4" s="108"/>
      <c r="C4" s="108"/>
      <c r="D4" s="108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18">
        <v>323</v>
      </c>
      <c r="F6" s="115">
        <v>208</v>
      </c>
      <c r="G6" s="119">
        <v>673</v>
      </c>
      <c r="H6" s="115">
        <v>306</v>
      </c>
      <c r="I6" s="115">
        <v>293</v>
      </c>
      <c r="J6" s="115">
        <v>198</v>
      </c>
      <c r="K6" s="122">
        <f>J6/I6*365</f>
        <v>246.65529010238907</v>
      </c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87">
        <v>253</v>
      </c>
      <c r="F7" s="13">
        <v>147</v>
      </c>
      <c r="G7" s="88">
        <v>555</v>
      </c>
      <c r="H7" s="13">
        <v>99</v>
      </c>
      <c r="I7" s="13">
        <v>102</v>
      </c>
      <c r="J7" s="13">
        <v>24</v>
      </c>
      <c r="K7" s="15">
        <f t="shared" ref="K7:K70" si="1">J7/I7*365</f>
        <v>85.882352941176464</v>
      </c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87">
        <v>299</v>
      </c>
      <c r="F8" s="13">
        <v>187</v>
      </c>
      <c r="G8" s="88">
        <v>771</v>
      </c>
      <c r="H8" s="13">
        <v>73</v>
      </c>
      <c r="I8" s="13">
        <v>60</v>
      </c>
      <c r="J8" s="13">
        <v>50</v>
      </c>
      <c r="K8" s="15">
        <f t="shared" si="1"/>
        <v>304.16666666666669</v>
      </c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87">
        <v>427</v>
      </c>
      <c r="F9" s="13">
        <v>229</v>
      </c>
      <c r="G9" s="88">
        <v>981</v>
      </c>
      <c r="H9" s="13">
        <v>79</v>
      </c>
      <c r="I9" s="13">
        <v>80</v>
      </c>
      <c r="J9" s="13">
        <v>39</v>
      </c>
      <c r="K9" s="15">
        <f t="shared" si="1"/>
        <v>177.9375</v>
      </c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87">
        <v>1020</v>
      </c>
      <c r="F10" s="13">
        <v>705</v>
      </c>
      <c r="G10" s="88">
        <v>2684</v>
      </c>
      <c r="H10" s="13">
        <v>122</v>
      </c>
      <c r="I10" s="13">
        <v>147</v>
      </c>
      <c r="J10" s="13">
        <v>111</v>
      </c>
      <c r="K10" s="15">
        <f t="shared" si="1"/>
        <v>275.61224489795916</v>
      </c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87">
        <v>200</v>
      </c>
      <c r="F11" s="13">
        <v>106</v>
      </c>
      <c r="G11" s="88">
        <v>449</v>
      </c>
      <c r="H11" s="13">
        <v>110</v>
      </c>
      <c r="I11" s="13">
        <v>118</v>
      </c>
      <c r="J11" s="13">
        <v>32</v>
      </c>
      <c r="K11" s="15">
        <f t="shared" si="1"/>
        <v>98.983050847457633</v>
      </c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87">
        <v>565</v>
      </c>
      <c r="F12" s="13">
        <v>222</v>
      </c>
      <c r="G12" s="88">
        <v>1497</v>
      </c>
      <c r="H12" s="13">
        <v>186</v>
      </c>
      <c r="I12" s="13">
        <v>217</v>
      </c>
      <c r="J12" s="13">
        <v>91</v>
      </c>
      <c r="K12" s="15">
        <f t="shared" si="1"/>
        <v>153.06451612903226</v>
      </c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87">
        <v>1019</v>
      </c>
      <c r="F13" s="13">
        <v>541</v>
      </c>
      <c r="G13" s="88">
        <v>2771</v>
      </c>
      <c r="H13" s="13">
        <v>160</v>
      </c>
      <c r="I13" s="13">
        <v>171</v>
      </c>
      <c r="J13" s="13">
        <v>126</v>
      </c>
      <c r="K13" s="15">
        <f t="shared" si="1"/>
        <v>268.9473684210526</v>
      </c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87">
        <v>431</v>
      </c>
      <c r="F14" s="13">
        <v>334</v>
      </c>
      <c r="G14" s="88">
        <v>857</v>
      </c>
      <c r="H14" s="13">
        <v>314</v>
      </c>
      <c r="I14" s="13">
        <v>338</v>
      </c>
      <c r="J14" s="13">
        <v>171</v>
      </c>
      <c r="K14" s="15">
        <f t="shared" si="1"/>
        <v>184.65976331360949</v>
      </c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87">
        <v>347</v>
      </c>
      <c r="F15" s="13">
        <v>127</v>
      </c>
      <c r="G15" s="88">
        <v>1129</v>
      </c>
      <c r="H15" s="13">
        <v>115</v>
      </c>
      <c r="I15" s="13">
        <v>111</v>
      </c>
      <c r="J15" s="13">
        <v>28</v>
      </c>
      <c r="K15" s="15">
        <f t="shared" si="1"/>
        <v>92.072072072072061</v>
      </c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87">
        <v>229</v>
      </c>
      <c r="F16" s="13">
        <v>185</v>
      </c>
      <c r="G16" s="88">
        <v>400</v>
      </c>
      <c r="H16" s="13">
        <v>79</v>
      </c>
      <c r="I16" s="13">
        <v>64</v>
      </c>
      <c r="J16" s="13">
        <v>65</v>
      </c>
      <c r="K16" s="15">
        <f t="shared" si="1"/>
        <v>370.703125</v>
      </c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87">
        <v>375</v>
      </c>
      <c r="F17" s="13">
        <v>213</v>
      </c>
      <c r="G17" s="88">
        <v>882</v>
      </c>
      <c r="H17" s="13">
        <v>92</v>
      </c>
      <c r="I17" s="13">
        <v>86</v>
      </c>
      <c r="J17" s="13">
        <v>44</v>
      </c>
      <c r="K17" s="15">
        <f t="shared" si="1"/>
        <v>186.74418604651163</v>
      </c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87">
        <v>696</v>
      </c>
      <c r="F18" s="13">
        <v>408</v>
      </c>
      <c r="G18" s="88">
        <v>1699</v>
      </c>
      <c r="H18" s="13">
        <v>172</v>
      </c>
      <c r="I18" s="13">
        <v>140</v>
      </c>
      <c r="J18" s="13">
        <v>143</v>
      </c>
      <c r="K18" s="15">
        <f t="shared" si="1"/>
        <v>372.82142857142856</v>
      </c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87">
        <v>216</v>
      </c>
      <c r="F19" s="13">
        <v>83</v>
      </c>
      <c r="G19" s="88">
        <v>516</v>
      </c>
      <c r="H19" s="13">
        <v>133</v>
      </c>
      <c r="I19" s="13">
        <v>121</v>
      </c>
      <c r="J19" s="13">
        <v>42</v>
      </c>
      <c r="K19" s="15">
        <f t="shared" si="1"/>
        <v>126.69421487603306</v>
      </c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87">
        <v>533</v>
      </c>
      <c r="F20" s="13">
        <v>317</v>
      </c>
      <c r="G20" s="88">
        <v>1318</v>
      </c>
      <c r="H20" s="13">
        <v>191</v>
      </c>
      <c r="I20" s="13">
        <v>196</v>
      </c>
      <c r="J20" s="13">
        <v>89</v>
      </c>
      <c r="K20" s="15">
        <f t="shared" si="1"/>
        <v>165.73979591836735</v>
      </c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87">
        <v>781</v>
      </c>
      <c r="F21" s="13">
        <v>252</v>
      </c>
      <c r="G21" s="88">
        <v>2337</v>
      </c>
      <c r="H21" s="13">
        <v>194</v>
      </c>
      <c r="I21" s="13">
        <v>166</v>
      </c>
      <c r="J21" s="13">
        <v>151</v>
      </c>
      <c r="K21" s="15">
        <f t="shared" si="1"/>
        <v>332.01807228915663</v>
      </c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87">
        <v>435</v>
      </c>
      <c r="F22" s="13">
        <v>256</v>
      </c>
      <c r="G22" s="88">
        <v>1125</v>
      </c>
      <c r="H22" s="13">
        <v>282</v>
      </c>
      <c r="I22" s="13">
        <v>302</v>
      </c>
      <c r="J22" s="13">
        <v>150</v>
      </c>
      <c r="K22" s="15">
        <f t="shared" si="1"/>
        <v>181.29139072847681</v>
      </c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87">
        <v>301</v>
      </c>
      <c r="F23" s="13">
        <v>170</v>
      </c>
      <c r="G23" s="88">
        <v>637</v>
      </c>
      <c r="H23" s="13">
        <v>100</v>
      </c>
      <c r="I23" s="13">
        <v>95</v>
      </c>
      <c r="J23" s="13">
        <v>33</v>
      </c>
      <c r="K23" s="15">
        <f t="shared" si="1"/>
        <v>126.78947368421053</v>
      </c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87">
        <v>543</v>
      </c>
      <c r="F24" s="13">
        <v>290</v>
      </c>
      <c r="G24" s="88">
        <v>1356</v>
      </c>
      <c r="H24" s="13">
        <v>61</v>
      </c>
      <c r="I24" s="13">
        <v>62</v>
      </c>
      <c r="J24" s="13">
        <v>65</v>
      </c>
      <c r="K24" s="15">
        <f t="shared" si="1"/>
        <v>382.66129032258061</v>
      </c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87">
        <v>394</v>
      </c>
      <c r="F25" s="13">
        <v>211</v>
      </c>
      <c r="G25" s="88">
        <v>758</v>
      </c>
      <c r="H25" s="13">
        <v>89</v>
      </c>
      <c r="I25" s="13">
        <v>86</v>
      </c>
      <c r="J25" s="13">
        <v>45</v>
      </c>
      <c r="K25" s="15">
        <f t="shared" si="1"/>
        <v>190.98837209302326</v>
      </c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87">
        <v>626</v>
      </c>
      <c r="F26" s="13">
        <v>338</v>
      </c>
      <c r="G26" s="88">
        <v>1867</v>
      </c>
      <c r="H26" s="13">
        <v>158</v>
      </c>
      <c r="I26" s="13">
        <v>177</v>
      </c>
      <c r="J26" s="13">
        <v>124</v>
      </c>
      <c r="K26" s="15">
        <f t="shared" si="1"/>
        <v>255.70621468926552</v>
      </c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87">
        <v>288</v>
      </c>
      <c r="F27" s="13">
        <v>121</v>
      </c>
      <c r="G27" s="88">
        <v>670</v>
      </c>
      <c r="H27" s="13">
        <v>115</v>
      </c>
      <c r="I27" s="13">
        <v>120</v>
      </c>
      <c r="J27" s="13">
        <v>37</v>
      </c>
      <c r="K27" s="15">
        <f t="shared" si="1"/>
        <v>112.54166666666667</v>
      </c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87">
        <v>540</v>
      </c>
      <c r="F28" s="13">
        <v>213</v>
      </c>
      <c r="G28" s="88">
        <v>1711</v>
      </c>
      <c r="H28" s="13">
        <v>225</v>
      </c>
      <c r="I28" s="13">
        <v>225</v>
      </c>
      <c r="J28" s="13">
        <v>88</v>
      </c>
      <c r="K28" s="15">
        <f t="shared" si="1"/>
        <v>142.75555555555556</v>
      </c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87">
        <v>902</v>
      </c>
      <c r="F29" s="13">
        <v>324</v>
      </c>
      <c r="G29" s="88">
        <v>2848</v>
      </c>
      <c r="H29" s="13">
        <v>209</v>
      </c>
      <c r="I29" s="13">
        <v>211</v>
      </c>
      <c r="J29" s="13">
        <v>151</v>
      </c>
      <c r="K29" s="15">
        <f t="shared" si="1"/>
        <v>261.20853080568719</v>
      </c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87">
        <v>596</v>
      </c>
      <c r="F30" s="13">
        <v>265</v>
      </c>
      <c r="G30" s="88">
        <v>1716</v>
      </c>
      <c r="H30" s="13">
        <v>275</v>
      </c>
      <c r="I30" s="13">
        <v>301</v>
      </c>
      <c r="J30" s="13">
        <v>123</v>
      </c>
      <c r="K30" s="15">
        <f t="shared" si="1"/>
        <v>149.15282392026577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87">
        <v>236</v>
      </c>
      <c r="F31" s="13">
        <v>159</v>
      </c>
      <c r="G31" s="88">
        <v>520</v>
      </c>
      <c r="H31" s="13">
        <v>98</v>
      </c>
      <c r="I31" s="13">
        <v>100</v>
      </c>
      <c r="J31" s="13">
        <v>30</v>
      </c>
      <c r="K31" s="15">
        <f t="shared" si="1"/>
        <v>109.5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87">
        <v>509</v>
      </c>
      <c r="F32" s="13">
        <v>429</v>
      </c>
      <c r="G32" s="88">
        <v>990</v>
      </c>
      <c r="H32" s="13">
        <v>83</v>
      </c>
      <c r="I32" s="13">
        <v>96</v>
      </c>
      <c r="J32" s="13">
        <v>53</v>
      </c>
      <c r="K32" s="15">
        <f t="shared" si="1"/>
        <v>201.51041666666669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87">
        <v>235</v>
      </c>
      <c r="F33" s="13">
        <v>164</v>
      </c>
      <c r="G33" s="88">
        <v>322</v>
      </c>
      <c r="H33" s="13">
        <v>88</v>
      </c>
      <c r="I33" s="13">
        <v>93</v>
      </c>
      <c r="J33" s="13">
        <v>39</v>
      </c>
      <c r="K33" s="15">
        <f t="shared" si="1"/>
        <v>153.06451612903226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87">
        <v>668</v>
      </c>
      <c r="F34" s="13">
        <v>445</v>
      </c>
      <c r="G34" s="88">
        <v>1713</v>
      </c>
      <c r="H34" s="13">
        <v>152</v>
      </c>
      <c r="I34" s="13">
        <v>174</v>
      </c>
      <c r="J34" s="13">
        <v>103</v>
      </c>
      <c r="K34" s="15">
        <f t="shared" si="1"/>
        <v>216.06321839080459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87">
        <v>324</v>
      </c>
      <c r="F35" s="13">
        <v>160</v>
      </c>
      <c r="G35" s="88">
        <v>887</v>
      </c>
      <c r="H35" s="13">
        <v>116</v>
      </c>
      <c r="I35" s="13">
        <v>119</v>
      </c>
      <c r="J35" s="13">
        <v>33</v>
      </c>
      <c r="K35" s="15">
        <f t="shared" si="1"/>
        <v>101.21848739495799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87">
        <v>459</v>
      </c>
      <c r="F36" s="13">
        <v>197</v>
      </c>
      <c r="G36" s="88">
        <v>1278</v>
      </c>
      <c r="H36" s="13">
        <v>214</v>
      </c>
      <c r="I36" s="13">
        <v>233</v>
      </c>
      <c r="J36" s="13">
        <v>69</v>
      </c>
      <c r="K36" s="15">
        <f t="shared" si="1"/>
        <v>108.0901287553648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87">
        <v>753</v>
      </c>
      <c r="F37" s="13">
        <v>304</v>
      </c>
      <c r="G37" s="88">
        <v>1877</v>
      </c>
      <c r="H37" s="13">
        <v>204</v>
      </c>
      <c r="I37" s="13">
        <v>188</v>
      </c>
      <c r="J37" s="13">
        <v>164</v>
      </c>
      <c r="K37" s="15">
        <f t="shared" si="1"/>
        <v>318.40425531914894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87">
        <v>525</v>
      </c>
      <c r="F38" s="13">
        <v>211</v>
      </c>
      <c r="G38" s="88">
        <v>1481</v>
      </c>
      <c r="H38" s="13">
        <v>290</v>
      </c>
      <c r="I38" s="13">
        <v>270</v>
      </c>
      <c r="J38" s="13">
        <v>142</v>
      </c>
      <c r="K38" s="15">
        <f t="shared" si="1"/>
        <v>191.96296296296296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87">
        <v>375</v>
      </c>
      <c r="F39" s="13">
        <v>214</v>
      </c>
      <c r="G39" s="88">
        <v>1056</v>
      </c>
      <c r="H39" s="13">
        <v>81</v>
      </c>
      <c r="I39" s="13">
        <v>87</v>
      </c>
      <c r="J39" s="13">
        <v>21</v>
      </c>
      <c r="K39" s="15">
        <f t="shared" si="1"/>
        <v>88.103448275862078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87">
        <v>458</v>
      </c>
      <c r="F40" s="13">
        <v>248</v>
      </c>
      <c r="G40" s="88">
        <v>1168</v>
      </c>
      <c r="H40" s="13">
        <v>93</v>
      </c>
      <c r="I40" s="13">
        <v>76</v>
      </c>
      <c r="J40" s="13">
        <v>70</v>
      </c>
      <c r="K40" s="15">
        <f t="shared" si="1"/>
        <v>336.18421052631578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87">
        <v>284</v>
      </c>
      <c r="F41" s="13">
        <v>163</v>
      </c>
      <c r="G41" s="88">
        <v>780</v>
      </c>
      <c r="H41" s="13">
        <v>92</v>
      </c>
      <c r="I41" s="13">
        <v>73</v>
      </c>
      <c r="J41" s="13">
        <v>56</v>
      </c>
      <c r="K41" s="15">
        <f t="shared" si="1"/>
        <v>280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87">
        <v>463</v>
      </c>
      <c r="F42" s="13">
        <v>235</v>
      </c>
      <c r="G42" s="88">
        <v>1393</v>
      </c>
      <c r="H42" s="13">
        <v>151</v>
      </c>
      <c r="I42" s="13">
        <v>157</v>
      </c>
      <c r="J42" s="13">
        <v>97</v>
      </c>
      <c r="K42" s="15">
        <f t="shared" si="1"/>
        <v>225.50955414012739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87">
        <v>361</v>
      </c>
      <c r="F43" s="13">
        <v>129</v>
      </c>
      <c r="G43" s="88">
        <v>1116</v>
      </c>
      <c r="H43" s="13">
        <v>123</v>
      </c>
      <c r="I43" s="13">
        <v>118</v>
      </c>
      <c r="J43" s="13">
        <v>38</v>
      </c>
      <c r="K43" s="15">
        <f t="shared" si="1"/>
        <v>117.54237288135592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87">
        <v>277</v>
      </c>
      <c r="F44" s="13">
        <v>152</v>
      </c>
      <c r="G44" s="88">
        <v>665</v>
      </c>
      <c r="H44" s="13">
        <v>205</v>
      </c>
      <c r="I44" s="13">
        <v>205</v>
      </c>
      <c r="J44" s="13">
        <v>70</v>
      </c>
      <c r="K44" s="15">
        <f t="shared" si="1"/>
        <v>124.63414634146342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87">
        <v>445</v>
      </c>
      <c r="F45" s="13">
        <v>251</v>
      </c>
      <c r="G45" s="88">
        <v>944</v>
      </c>
      <c r="H45" s="13">
        <v>180</v>
      </c>
      <c r="I45" s="13">
        <v>191</v>
      </c>
      <c r="J45" s="13">
        <v>153</v>
      </c>
      <c r="K45" s="15">
        <f t="shared" si="1"/>
        <v>292.38219895287961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87">
        <v>474</v>
      </c>
      <c r="F46" s="13">
        <v>244</v>
      </c>
      <c r="G46" s="88">
        <v>1490</v>
      </c>
      <c r="H46" s="13">
        <v>304</v>
      </c>
      <c r="I46" s="13">
        <v>293</v>
      </c>
      <c r="J46" s="13">
        <v>153</v>
      </c>
      <c r="K46" s="15">
        <f t="shared" si="1"/>
        <v>190.59726962457339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87">
        <v>232</v>
      </c>
      <c r="F47" s="13">
        <v>131</v>
      </c>
      <c r="G47" s="88">
        <v>741</v>
      </c>
      <c r="H47" s="13">
        <v>82</v>
      </c>
      <c r="I47" s="13">
        <v>80</v>
      </c>
      <c r="J47" s="13">
        <v>22</v>
      </c>
      <c r="K47" s="15">
        <f t="shared" si="1"/>
        <v>100.37500000000001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87">
        <v>352</v>
      </c>
      <c r="F48" s="13">
        <v>229</v>
      </c>
      <c r="G48" s="88">
        <v>601</v>
      </c>
      <c r="H48" s="13">
        <v>79</v>
      </c>
      <c r="I48" s="13">
        <v>87</v>
      </c>
      <c r="J48" s="13">
        <v>63</v>
      </c>
      <c r="K48" s="15">
        <f t="shared" si="1"/>
        <v>264.31034482758622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87">
        <v>451</v>
      </c>
      <c r="F49" s="13">
        <v>261</v>
      </c>
      <c r="G49" s="88">
        <v>703</v>
      </c>
      <c r="H49" s="13">
        <v>99</v>
      </c>
      <c r="I49" s="13">
        <v>101</v>
      </c>
      <c r="J49" s="13">
        <v>54</v>
      </c>
      <c r="K49" s="15">
        <f t="shared" si="1"/>
        <v>195.14851485148515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87">
        <v>666</v>
      </c>
      <c r="F50" s="13">
        <v>303</v>
      </c>
      <c r="G50" s="88">
        <v>1707</v>
      </c>
      <c r="H50" s="13">
        <v>150</v>
      </c>
      <c r="I50" s="13">
        <v>145</v>
      </c>
      <c r="J50" s="13">
        <v>102</v>
      </c>
      <c r="K50" s="15">
        <f t="shared" si="1"/>
        <v>256.75862068965517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87">
        <v>372</v>
      </c>
      <c r="F51" s="13">
        <v>142</v>
      </c>
      <c r="G51" s="88">
        <v>1252</v>
      </c>
      <c r="H51" s="13">
        <v>122</v>
      </c>
      <c r="I51" s="13">
        <v>126</v>
      </c>
      <c r="J51" s="13">
        <v>34</v>
      </c>
      <c r="K51" s="15">
        <f t="shared" si="1"/>
        <v>98.49206349206348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87">
        <v>370</v>
      </c>
      <c r="F52" s="13">
        <v>105</v>
      </c>
      <c r="G52" s="88">
        <v>861</v>
      </c>
      <c r="H52" s="13">
        <v>206</v>
      </c>
      <c r="I52" s="13">
        <v>181</v>
      </c>
      <c r="J52" s="13">
        <v>93</v>
      </c>
      <c r="K52" s="15">
        <f t="shared" si="1"/>
        <v>187.54143646408841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87">
        <v>893</v>
      </c>
      <c r="F53" s="13">
        <v>261</v>
      </c>
      <c r="G53" s="88">
        <v>3764</v>
      </c>
      <c r="H53" s="13">
        <v>179</v>
      </c>
      <c r="I53" s="13">
        <v>198</v>
      </c>
      <c r="J53" s="13">
        <v>133</v>
      </c>
      <c r="K53" s="15">
        <f t="shared" si="1"/>
        <v>245.17676767676767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87">
        <v>474</v>
      </c>
      <c r="F54" s="13">
        <v>221</v>
      </c>
      <c r="G54" s="88">
        <v>1674</v>
      </c>
      <c r="H54" s="13">
        <v>315</v>
      </c>
      <c r="I54" s="13">
        <v>309</v>
      </c>
      <c r="J54" s="13">
        <v>159</v>
      </c>
      <c r="K54" s="15">
        <f t="shared" si="1"/>
        <v>187.81553398058253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87">
        <v>434</v>
      </c>
      <c r="F55" s="13">
        <v>189</v>
      </c>
      <c r="G55" s="88">
        <v>1232</v>
      </c>
      <c r="H55" s="13">
        <v>85</v>
      </c>
      <c r="I55" s="13">
        <v>76</v>
      </c>
      <c r="J55" s="13">
        <v>29</v>
      </c>
      <c r="K55" s="15">
        <f t="shared" si="1"/>
        <v>139.2763157894737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87">
        <v>560</v>
      </c>
      <c r="F56" s="13">
        <v>321</v>
      </c>
      <c r="G56" s="88">
        <v>1484</v>
      </c>
      <c r="H56" s="13">
        <v>99</v>
      </c>
      <c r="I56" s="13">
        <v>84</v>
      </c>
      <c r="J56" s="13">
        <v>78</v>
      </c>
      <c r="K56" s="15">
        <f t="shared" si="1"/>
        <v>338.92857142857144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87">
        <v>315</v>
      </c>
      <c r="F57" s="13">
        <v>180</v>
      </c>
      <c r="G57" s="88">
        <v>596</v>
      </c>
      <c r="H57" s="13">
        <v>93</v>
      </c>
      <c r="I57" s="13">
        <v>104</v>
      </c>
      <c r="J57" s="13">
        <v>42</v>
      </c>
      <c r="K57" s="15">
        <f t="shared" si="1"/>
        <v>147.40384615384616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87">
        <v>471</v>
      </c>
      <c r="F58" s="13">
        <v>267</v>
      </c>
      <c r="G58" s="88">
        <v>1126</v>
      </c>
      <c r="H58" s="13">
        <v>150</v>
      </c>
      <c r="I58" s="13">
        <v>134</v>
      </c>
      <c r="J58" s="13">
        <v>117</v>
      </c>
      <c r="K58" s="15">
        <f t="shared" si="1"/>
        <v>318.69402985074623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87">
        <v>210</v>
      </c>
      <c r="F59" s="13">
        <v>132</v>
      </c>
      <c r="G59" s="88">
        <v>364</v>
      </c>
      <c r="H59" s="13">
        <v>112</v>
      </c>
      <c r="I59" s="13">
        <v>108</v>
      </c>
      <c r="J59" s="13">
        <v>38</v>
      </c>
      <c r="K59" s="15">
        <f t="shared" si="1"/>
        <v>128.42592592592592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87">
        <v>314</v>
      </c>
      <c r="F60" s="13">
        <v>148</v>
      </c>
      <c r="G60" s="88">
        <v>604</v>
      </c>
      <c r="H60" s="13">
        <v>236</v>
      </c>
      <c r="I60" s="13">
        <v>227</v>
      </c>
      <c r="J60" s="13">
        <v>96</v>
      </c>
      <c r="K60" s="15">
        <f t="shared" si="1"/>
        <v>154.36123348017622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87">
        <v>571</v>
      </c>
      <c r="F61" s="13">
        <v>275</v>
      </c>
      <c r="G61" s="88">
        <v>1160</v>
      </c>
      <c r="H61" s="13">
        <v>188</v>
      </c>
      <c r="I61" s="13">
        <v>186</v>
      </c>
      <c r="J61" s="13">
        <v>134</v>
      </c>
      <c r="K61" s="15">
        <f t="shared" si="1"/>
        <v>262.95698924731181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87">
        <v>484</v>
      </c>
      <c r="F62" s="13">
        <v>209</v>
      </c>
      <c r="G62" s="88">
        <v>1123</v>
      </c>
      <c r="H62" s="13">
        <v>340</v>
      </c>
      <c r="I62" s="13">
        <v>310</v>
      </c>
      <c r="J62" s="13">
        <v>189</v>
      </c>
      <c r="K62" s="15">
        <f t="shared" si="1"/>
        <v>222.5322580645161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87">
        <v>298</v>
      </c>
      <c r="F63" s="13">
        <v>160</v>
      </c>
      <c r="G63" s="88">
        <v>689</v>
      </c>
      <c r="H63" s="13">
        <v>79</v>
      </c>
      <c r="I63" s="13">
        <v>79</v>
      </c>
      <c r="J63" s="13">
        <v>29</v>
      </c>
      <c r="K63" s="15">
        <f t="shared" si="1"/>
        <v>133.98734177215189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87">
        <v>485</v>
      </c>
      <c r="F64" s="13">
        <v>312</v>
      </c>
      <c r="G64" s="88">
        <v>1181</v>
      </c>
      <c r="H64" s="13">
        <v>71</v>
      </c>
      <c r="I64" s="13">
        <v>98</v>
      </c>
      <c r="J64" s="13">
        <v>51</v>
      </c>
      <c r="K64" s="15">
        <f t="shared" si="1"/>
        <v>189.94897959183675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87">
        <v>453</v>
      </c>
      <c r="F65" s="13">
        <v>214</v>
      </c>
      <c r="G65" s="88">
        <v>1190</v>
      </c>
      <c r="H65" s="13">
        <v>109</v>
      </c>
      <c r="I65" s="13">
        <v>101</v>
      </c>
      <c r="J65" s="13">
        <v>50</v>
      </c>
      <c r="K65" s="15">
        <f t="shared" si="1"/>
        <v>180.69306930693068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87">
        <v>399</v>
      </c>
      <c r="F66" s="13">
        <v>203</v>
      </c>
      <c r="G66" s="88">
        <v>1339</v>
      </c>
      <c r="H66" s="13">
        <v>150</v>
      </c>
      <c r="I66" s="13">
        <v>134</v>
      </c>
      <c r="J66" s="13">
        <v>133</v>
      </c>
      <c r="K66" s="15">
        <f t="shared" si="1"/>
        <v>362.27611940298505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87">
        <v>469</v>
      </c>
      <c r="F67" s="13">
        <v>160</v>
      </c>
      <c r="G67" s="88">
        <v>1466</v>
      </c>
      <c r="H67" s="13">
        <v>106</v>
      </c>
      <c r="I67" s="13">
        <v>108</v>
      </c>
      <c r="J67" s="13">
        <v>36</v>
      </c>
      <c r="K67" s="15">
        <f t="shared" si="1"/>
        <v>121.66666666666666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87">
        <v>314</v>
      </c>
      <c r="F68" s="13">
        <v>192</v>
      </c>
      <c r="G68" s="88">
        <v>605</v>
      </c>
      <c r="H68" s="13">
        <v>241</v>
      </c>
      <c r="I68" s="13">
        <v>221</v>
      </c>
      <c r="J68" s="13">
        <v>117</v>
      </c>
      <c r="K68" s="15">
        <f t="shared" si="1"/>
        <v>193.23529411764707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87">
        <v>525</v>
      </c>
      <c r="F69" s="13">
        <v>273</v>
      </c>
      <c r="G69" s="88">
        <v>1436</v>
      </c>
      <c r="H69" s="13">
        <v>211</v>
      </c>
      <c r="I69" s="13">
        <v>204</v>
      </c>
      <c r="J69" s="13">
        <v>141</v>
      </c>
      <c r="K69" s="15">
        <f t="shared" si="1"/>
        <v>252.27941176470588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87">
        <v>394</v>
      </c>
      <c r="F70" s="13">
        <v>282</v>
      </c>
      <c r="G70" s="88">
        <v>904</v>
      </c>
      <c r="H70" s="110">
        <v>292</v>
      </c>
      <c r="I70" s="110">
        <v>318</v>
      </c>
      <c r="J70" s="110">
        <v>165</v>
      </c>
      <c r="K70" s="15">
        <f t="shared" si="1"/>
        <v>189.38679245283018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87">
        <v>360</v>
      </c>
      <c r="F71" s="13">
        <v>101</v>
      </c>
      <c r="G71" s="88">
        <v>1371</v>
      </c>
      <c r="H71" s="13">
        <v>87</v>
      </c>
      <c r="I71" s="13">
        <v>92</v>
      </c>
      <c r="J71" s="13">
        <v>24</v>
      </c>
      <c r="K71" s="15">
        <f t="shared" ref="K71:K85" si="3">J71/I71*365</f>
        <v>95.217391304347828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87">
        <v>588</v>
      </c>
      <c r="F72" s="13">
        <v>420</v>
      </c>
      <c r="G72" s="88">
        <v>1481</v>
      </c>
      <c r="H72" s="13">
        <v>69</v>
      </c>
      <c r="I72" s="13">
        <v>75</v>
      </c>
      <c r="J72" s="13">
        <v>45</v>
      </c>
      <c r="K72" s="15">
        <f t="shared" si="3"/>
        <v>219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87">
        <v>366</v>
      </c>
      <c r="F73" s="13">
        <v>227</v>
      </c>
      <c r="G73" s="88">
        <v>893</v>
      </c>
      <c r="H73" s="13">
        <v>106</v>
      </c>
      <c r="I73" s="13">
        <v>100</v>
      </c>
      <c r="J73" s="13">
        <v>56</v>
      </c>
      <c r="K73" s="15">
        <f t="shared" si="3"/>
        <v>204.4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87">
        <v>546</v>
      </c>
      <c r="F74" s="13">
        <v>288</v>
      </c>
      <c r="G74" s="88">
        <v>922</v>
      </c>
      <c r="H74" s="13">
        <v>150</v>
      </c>
      <c r="I74" s="13">
        <v>142</v>
      </c>
      <c r="J74" s="13">
        <v>139</v>
      </c>
      <c r="K74" s="15">
        <f t="shared" si="3"/>
        <v>357.28873239436621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87">
        <v>370</v>
      </c>
      <c r="F75" s="13">
        <v>177</v>
      </c>
      <c r="G75" s="88">
        <v>1124</v>
      </c>
      <c r="H75" s="13">
        <v>134</v>
      </c>
      <c r="I75" s="13">
        <v>116</v>
      </c>
      <c r="J75" s="13">
        <v>54</v>
      </c>
      <c r="K75" s="15">
        <f t="shared" si="3"/>
        <v>169.91379310344828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87">
        <v>270</v>
      </c>
      <c r="F76" s="13">
        <v>212</v>
      </c>
      <c r="G76" s="88">
        <v>554</v>
      </c>
      <c r="H76" s="13">
        <v>243</v>
      </c>
      <c r="I76" s="13">
        <v>228</v>
      </c>
      <c r="J76" s="13">
        <v>126</v>
      </c>
      <c r="K76" s="15">
        <f t="shared" si="3"/>
        <v>201.71052631578948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87">
        <v>382</v>
      </c>
      <c r="F77" s="13">
        <v>202</v>
      </c>
      <c r="G77" s="88">
        <v>903</v>
      </c>
      <c r="H77" s="13">
        <v>167</v>
      </c>
      <c r="I77" s="13">
        <v>161</v>
      </c>
      <c r="J77" s="13">
        <v>145</v>
      </c>
      <c r="K77" s="15">
        <f t="shared" si="3"/>
        <v>328.7267080745342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87">
        <v>519</v>
      </c>
      <c r="F78" s="13">
        <v>397</v>
      </c>
      <c r="G78" s="88">
        <v>952</v>
      </c>
      <c r="H78" s="13">
        <v>266</v>
      </c>
      <c r="I78" s="13">
        <v>284</v>
      </c>
      <c r="J78" s="13">
        <v>147</v>
      </c>
      <c r="K78" s="15">
        <f t="shared" si="3"/>
        <v>188.92605633802816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87">
        <v>288</v>
      </c>
      <c r="F79" s="13">
        <v>111</v>
      </c>
      <c r="G79" s="88">
        <v>697</v>
      </c>
      <c r="H79" s="13">
        <v>98</v>
      </c>
      <c r="I79" s="13">
        <v>94</v>
      </c>
      <c r="J79" s="13">
        <v>29</v>
      </c>
      <c r="K79" s="15">
        <f t="shared" si="3"/>
        <v>112.6063829787234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87">
        <v>811</v>
      </c>
      <c r="F80" s="13">
        <v>987</v>
      </c>
      <c r="G80" s="88">
        <v>1256</v>
      </c>
      <c r="H80" s="13">
        <v>71</v>
      </c>
      <c r="I80" s="13">
        <v>69</v>
      </c>
      <c r="J80" s="13">
        <v>46</v>
      </c>
      <c r="K80" s="15">
        <f t="shared" si="3"/>
        <v>243.33333333333331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87">
        <v>410</v>
      </c>
      <c r="F81" s="13">
        <v>197</v>
      </c>
      <c r="G81" s="88">
        <v>1192</v>
      </c>
      <c r="H81" s="13">
        <v>101</v>
      </c>
      <c r="I81" s="13">
        <v>96</v>
      </c>
      <c r="J81" s="13">
        <v>61</v>
      </c>
      <c r="K81" s="15">
        <f t="shared" si="3"/>
        <v>231.92708333333331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87">
        <v>417</v>
      </c>
      <c r="F82" s="13">
        <v>246</v>
      </c>
      <c r="G82" s="88">
        <v>685</v>
      </c>
      <c r="H82" s="13">
        <v>185</v>
      </c>
      <c r="I82" s="13">
        <v>182</v>
      </c>
      <c r="J82" s="13">
        <v>142</v>
      </c>
      <c r="K82" s="15">
        <f t="shared" si="3"/>
        <v>284.7802197802198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87">
        <v>343</v>
      </c>
      <c r="F83" s="13">
        <v>134</v>
      </c>
      <c r="G83" s="88">
        <v>1124</v>
      </c>
      <c r="H83" s="13">
        <v>108</v>
      </c>
      <c r="I83" s="13">
        <v>115</v>
      </c>
      <c r="J83" s="13">
        <v>47</v>
      </c>
      <c r="K83" s="15">
        <f t="shared" si="3"/>
        <v>149.17391304347828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87">
        <v>341</v>
      </c>
      <c r="F84" s="13">
        <v>184</v>
      </c>
      <c r="G84" s="88">
        <v>765</v>
      </c>
      <c r="H84" s="13">
        <v>224</v>
      </c>
      <c r="I84" s="13">
        <v>215</v>
      </c>
      <c r="J84" s="13">
        <v>135</v>
      </c>
      <c r="K84" s="15">
        <f t="shared" si="3"/>
        <v>229.18604651162792</v>
      </c>
    </row>
    <row r="85" spans="1:11" x14ac:dyDescent="0.25">
      <c r="A85" s="392">
        <v>108</v>
      </c>
      <c r="B85" s="393" t="str">
        <f t="shared" si="2"/>
        <v>2017KS Ostrava</v>
      </c>
      <c r="C85" s="392">
        <v>2017</v>
      </c>
      <c r="D85" s="392" t="s">
        <v>82</v>
      </c>
      <c r="E85" s="394">
        <v>615</v>
      </c>
      <c r="F85" s="392">
        <v>307</v>
      </c>
      <c r="G85" s="395">
        <v>1356</v>
      </c>
      <c r="H85" s="392">
        <v>220</v>
      </c>
      <c r="I85" s="392">
        <v>235</v>
      </c>
      <c r="J85" s="392">
        <v>130</v>
      </c>
      <c r="K85" s="396">
        <f t="shared" si="3"/>
        <v>201.91489361702128</v>
      </c>
    </row>
    <row r="86" spans="1:11" x14ac:dyDescent="0.25">
      <c r="A86" s="13">
        <v>101</v>
      </c>
      <c r="B86" s="116" t="str">
        <f t="shared" ref="B86:B93" si="4">CONCATENATE(C86,D86)</f>
        <v>2018MS Praha</v>
      </c>
      <c r="C86" s="13">
        <v>2018</v>
      </c>
      <c r="D86" s="13" t="s">
        <v>3</v>
      </c>
      <c r="E86" s="87">
        <v>624</v>
      </c>
      <c r="F86" s="13">
        <v>364</v>
      </c>
      <c r="G86" s="88">
        <v>1392</v>
      </c>
      <c r="H86" s="13">
        <v>301</v>
      </c>
      <c r="I86" s="13">
        <v>289</v>
      </c>
      <c r="J86" s="13">
        <v>159</v>
      </c>
      <c r="K86" s="15">
        <v>200.81314878892732</v>
      </c>
    </row>
    <row r="87" spans="1:11" x14ac:dyDescent="0.25">
      <c r="A87" s="13">
        <v>102</v>
      </c>
      <c r="B87" s="116" t="str">
        <f t="shared" si="4"/>
        <v>2018KS Praha</v>
      </c>
      <c r="C87" s="13">
        <v>2018</v>
      </c>
      <c r="D87" s="13" t="s">
        <v>14</v>
      </c>
      <c r="E87" s="87">
        <v>211</v>
      </c>
      <c r="F87" s="13">
        <v>118</v>
      </c>
      <c r="G87" s="88">
        <v>358</v>
      </c>
      <c r="H87" s="13">
        <v>85</v>
      </c>
      <c r="I87" s="13">
        <v>83</v>
      </c>
      <c r="J87" s="13">
        <v>30</v>
      </c>
      <c r="K87" s="15">
        <v>131.92771084337349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87">
        <v>375</v>
      </c>
      <c r="F88" s="13">
        <v>167</v>
      </c>
      <c r="G88" s="88">
        <v>1122</v>
      </c>
      <c r="H88" s="13">
        <v>58</v>
      </c>
      <c r="I88" s="13">
        <v>64</v>
      </c>
      <c r="J88" s="13">
        <v>41</v>
      </c>
      <c r="K88" s="15">
        <v>233.828125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87">
        <v>559</v>
      </c>
      <c r="F89" s="13">
        <v>285</v>
      </c>
      <c r="G89" s="88">
        <v>1444</v>
      </c>
      <c r="H89" s="13">
        <v>93</v>
      </c>
      <c r="I89" s="13">
        <v>100</v>
      </c>
      <c r="J89" s="13">
        <v>54</v>
      </c>
      <c r="K89" s="15">
        <v>197.10000000000002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87">
        <v>566</v>
      </c>
      <c r="F90" s="13">
        <v>324</v>
      </c>
      <c r="G90" s="88">
        <v>1673</v>
      </c>
      <c r="H90" s="13">
        <v>176</v>
      </c>
      <c r="I90" s="13">
        <v>184</v>
      </c>
      <c r="J90" s="13">
        <v>134</v>
      </c>
      <c r="K90" s="15">
        <v>265.81521739130437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87">
        <v>328</v>
      </c>
      <c r="F91" s="13">
        <v>131</v>
      </c>
      <c r="G91" s="88">
        <v>725</v>
      </c>
      <c r="H91" s="13">
        <v>103</v>
      </c>
      <c r="I91" s="13">
        <v>113</v>
      </c>
      <c r="J91" s="13">
        <v>36</v>
      </c>
      <c r="K91" s="15">
        <v>116.28318584070796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87">
        <v>449</v>
      </c>
      <c r="F92" s="13">
        <v>209</v>
      </c>
      <c r="G92" s="88">
        <v>1229</v>
      </c>
      <c r="H92" s="13">
        <v>244</v>
      </c>
      <c r="I92" s="13">
        <v>218</v>
      </c>
      <c r="J92" s="13">
        <v>162</v>
      </c>
      <c r="K92" s="15">
        <v>271.23853211009174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89">
        <v>691</v>
      </c>
      <c r="F93" s="18">
        <v>255</v>
      </c>
      <c r="G93" s="90">
        <v>2397</v>
      </c>
      <c r="H93" s="18">
        <v>214</v>
      </c>
      <c r="I93" s="18">
        <v>189</v>
      </c>
      <c r="J93" s="18">
        <v>155</v>
      </c>
      <c r="K93" s="20">
        <v>299.33862433862436</v>
      </c>
    </row>
    <row r="94" spans="1:11" ht="16.5" thickTop="1" x14ac:dyDescent="0.25"/>
  </sheetData>
  <sheetProtection password="E167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59999389629810485"/>
  </sheetPr>
  <dimension ref="A1:J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style="458" customWidth="1"/>
    <col min="6" max="6" width="14.625" customWidth="1"/>
    <col min="7" max="10" width="12.625" customWidth="1"/>
  </cols>
  <sheetData>
    <row r="1" spans="1:10" x14ac:dyDescent="0.25">
      <c r="A1" s="3" t="s">
        <v>285</v>
      </c>
    </row>
    <row r="2" spans="1:10" ht="16.5" thickBot="1" x14ac:dyDescent="0.3">
      <c r="A2" s="3" t="s">
        <v>198</v>
      </c>
    </row>
    <row r="3" spans="1:10" ht="16.5" customHeight="1" thickTop="1" x14ac:dyDescent="0.25">
      <c r="A3" s="111"/>
      <c r="B3" s="112"/>
      <c r="C3" s="496" t="s">
        <v>1</v>
      </c>
      <c r="D3" s="497"/>
      <c r="E3" s="498"/>
      <c r="F3" s="504" t="s">
        <v>109</v>
      </c>
      <c r="G3" s="499"/>
      <c r="H3" s="499"/>
      <c r="I3" s="499"/>
      <c r="J3" s="505"/>
    </row>
    <row r="4" spans="1:10" ht="32.25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52" t="s">
        <v>182</v>
      </c>
      <c r="G4" s="6" t="s">
        <v>183</v>
      </c>
      <c r="H4" s="6" t="s">
        <v>185</v>
      </c>
      <c r="I4" s="6" t="s">
        <v>112</v>
      </c>
      <c r="J4" s="46" t="s">
        <v>177</v>
      </c>
    </row>
    <row r="5" spans="1:10" ht="16.5" thickTop="1" x14ac:dyDescent="0.25">
      <c r="A5" s="115">
        <v>101</v>
      </c>
      <c r="B5" s="119" t="s">
        <v>3</v>
      </c>
      <c r="C5" s="418">
        <v>39</v>
      </c>
      <c r="D5" s="406">
        <v>28</v>
      </c>
      <c r="E5" s="482">
        <v>64</v>
      </c>
      <c r="F5" s="118">
        <v>3755</v>
      </c>
      <c r="G5" s="115">
        <v>3705</v>
      </c>
      <c r="H5" s="115">
        <v>231</v>
      </c>
      <c r="I5" s="121">
        <f>F5/G5*100</f>
        <v>101.34952766531713</v>
      </c>
      <c r="J5" s="124">
        <f>H5/G5*365</f>
        <v>22.757085020242915</v>
      </c>
    </row>
    <row r="6" spans="1:10" x14ac:dyDescent="0.25">
      <c r="A6" s="13">
        <v>102</v>
      </c>
      <c r="B6" s="88" t="s">
        <v>14</v>
      </c>
      <c r="C6" s="421">
        <v>33</v>
      </c>
      <c r="D6" s="409">
        <v>23</v>
      </c>
      <c r="E6" s="433">
        <v>57</v>
      </c>
      <c r="F6" s="87">
        <v>2872</v>
      </c>
      <c r="G6" s="13">
        <v>2859</v>
      </c>
      <c r="H6" s="13">
        <v>42</v>
      </c>
      <c r="I6" s="16">
        <f t="shared" ref="I6:I13" si="0">F6/G6*100</f>
        <v>100.45470444211261</v>
      </c>
      <c r="J6" s="29">
        <f t="shared" ref="J6:J13" si="1">H6/G6*365</f>
        <v>5.3620146904512067</v>
      </c>
    </row>
    <row r="7" spans="1:10" x14ac:dyDescent="0.25">
      <c r="A7" s="13">
        <v>103</v>
      </c>
      <c r="B7" s="88" t="s">
        <v>25</v>
      </c>
      <c r="C7" s="421">
        <v>59</v>
      </c>
      <c r="D7" s="409">
        <v>44</v>
      </c>
      <c r="E7" s="433">
        <v>107</v>
      </c>
      <c r="F7" s="87">
        <v>1104</v>
      </c>
      <c r="G7" s="13">
        <v>1083</v>
      </c>
      <c r="H7" s="13">
        <v>101</v>
      </c>
      <c r="I7" s="16">
        <f t="shared" si="0"/>
        <v>101.93905817174516</v>
      </c>
      <c r="J7" s="29">
        <f t="shared" si="1"/>
        <v>34.039704524469066</v>
      </c>
    </row>
    <row r="8" spans="1:10" x14ac:dyDescent="0.25">
      <c r="A8" s="13">
        <v>104</v>
      </c>
      <c r="B8" s="88" t="s">
        <v>34</v>
      </c>
      <c r="C8" s="421">
        <v>62</v>
      </c>
      <c r="D8" s="409">
        <v>40</v>
      </c>
      <c r="E8" s="433">
        <v>120</v>
      </c>
      <c r="F8" s="87">
        <v>2335</v>
      </c>
      <c r="G8" s="13">
        <v>2394</v>
      </c>
      <c r="H8" s="13">
        <v>154</v>
      </c>
      <c r="I8" s="16">
        <f t="shared" si="0"/>
        <v>97.535505430242281</v>
      </c>
      <c r="J8" s="29">
        <f t="shared" si="1"/>
        <v>23.479532163742689</v>
      </c>
    </row>
    <row r="9" spans="1:10" x14ac:dyDescent="0.25">
      <c r="A9" s="13">
        <v>105</v>
      </c>
      <c r="B9" s="88" t="s">
        <v>44</v>
      </c>
      <c r="C9" s="421">
        <v>78</v>
      </c>
      <c r="D9" s="409">
        <v>48</v>
      </c>
      <c r="E9" s="433">
        <v>161</v>
      </c>
      <c r="F9" s="87">
        <v>3266</v>
      </c>
      <c r="G9" s="13">
        <v>3317</v>
      </c>
      <c r="H9" s="13">
        <v>344</v>
      </c>
      <c r="I9" s="16">
        <f t="shared" si="0"/>
        <v>98.462466083810668</v>
      </c>
      <c r="J9" s="29">
        <f t="shared" si="1"/>
        <v>37.853482062104312</v>
      </c>
    </row>
    <row r="10" spans="1:10" x14ac:dyDescent="0.25">
      <c r="A10" s="13">
        <v>106</v>
      </c>
      <c r="B10" s="88" t="s">
        <v>55</v>
      </c>
      <c r="C10" s="421">
        <v>48</v>
      </c>
      <c r="D10" s="409">
        <v>33</v>
      </c>
      <c r="E10" s="433">
        <v>85</v>
      </c>
      <c r="F10" s="87">
        <v>1934</v>
      </c>
      <c r="G10" s="13">
        <v>1934</v>
      </c>
      <c r="H10" s="13">
        <v>92</v>
      </c>
      <c r="I10" s="16">
        <f t="shared" si="0"/>
        <v>100</v>
      </c>
      <c r="J10" s="29">
        <f t="shared" si="1"/>
        <v>17.362978283350568</v>
      </c>
    </row>
    <row r="11" spans="1:10" x14ac:dyDescent="0.25">
      <c r="A11" s="13">
        <v>107</v>
      </c>
      <c r="B11" s="88" t="s">
        <v>67</v>
      </c>
      <c r="C11" s="421">
        <v>52</v>
      </c>
      <c r="D11" s="409">
        <v>41</v>
      </c>
      <c r="E11" s="433">
        <v>93</v>
      </c>
      <c r="F11" s="87">
        <v>3121</v>
      </c>
      <c r="G11" s="13">
        <v>3151</v>
      </c>
      <c r="H11" s="13">
        <v>202</v>
      </c>
      <c r="I11" s="16">
        <f t="shared" si="0"/>
        <v>99.047921294827034</v>
      </c>
      <c r="J11" s="29">
        <f t="shared" si="1"/>
        <v>23.398920977467473</v>
      </c>
    </row>
    <row r="12" spans="1:10" ht="16.5" thickBot="1" x14ac:dyDescent="0.3">
      <c r="A12" s="18">
        <v>108</v>
      </c>
      <c r="B12" s="90" t="s">
        <v>82</v>
      </c>
      <c r="C12" s="424">
        <v>58</v>
      </c>
      <c r="D12" s="403">
        <v>42</v>
      </c>
      <c r="E12" s="434">
        <v>118</v>
      </c>
      <c r="F12" s="89">
        <v>3945</v>
      </c>
      <c r="G12" s="18">
        <v>3968</v>
      </c>
      <c r="H12" s="18">
        <v>335</v>
      </c>
      <c r="I12" s="21">
        <f t="shared" si="0"/>
        <v>99.420362903225808</v>
      </c>
      <c r="J12" s="31">
        <f t="shared" si="1"/>
        <v>30.815272177419356</v>
      </c>
    </row>
    <row r="13" spans="1:10" ht="17.25" thickTop="1" thickBot="1" x14ac:dyDescent="0.3">
      <c r="A13" s="39"/>
      <c r="B13" s="44" t="s">
        <v>131</v>
      </c>
      <c r="C13" s="427">
        <v>54</v>
      </c>
      <c r="D13" s="428">
        <v>36</v>
      </c>
      <c r="E13" s="429">
        <v>104</v>
      </c>
      <c r="F13" s="135">
        <f>AVERAGE(F5:F12)</f>
        <v>2791.5</v>
      </c>
      <c r="G13" s="41">
        <f t="shared" ref="G13:H13" si="2">AVERAGE(G5:G12)</f>
        <v>2801.375</v>
      </c>
      <c r="H13" s="41">
        <f t="shared" si="2"/>
        <v>187.625</v>
      </c>
      <c r="I13" s="34">
        <f t="shared" si="0"/>
        <v>99.647494533934236</v>
      </c>
      <c r="J13" s="125">
        <f t="shared" si="1"/>
        <v>24.446254071661237</v>
      </c>
    </row>
    <row r="14" spans="1:10" ht="16.5" thickTop="1" x14ac:dyDescent="0.25"/>
    <row r="18" spans="1:1" x14ac:dyDescent="0.25">
      <c r="A18" s="3"/>
    </row>
  </sheetData>
  <sheetProtection password="E167" sheet="1" objects="1" scenarios="1"/>
  <mergeCells count="2">
    <mergeCell ref="C3:E3"/>
    <mergeCell ref="F3:J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style="113" customWidth="1"/>
    <col min="2" max="2" width="22.375" style="113" hidden="1" customWidth="1"/>
    <col min="3" max="3" width="13.375" style="113" customWidth="1"/>
    <col min="4" max="4" width="18.25" style="113" bestFit="1" customWidth="1"/>
    <col min="5" max="11" width="12.625" style="113" customWidth="1"/>
  </cols>
  <sheetData>
    <row r="1" spans="1:11" x14ac:dyDescent="0.25">
      <c r="A1" s="3" t="s">
        <v>284</v>
      </c>
    </row>
    <row r="2" spans="1:11" x14ac:dyDescent="0.25">
      <c r="A2" s="3" t="s">
        <v>203</v>
      </c>
    </row>
    <row r="3" spans="1:11" ht="16.5" thickBot="1" x14ac:dyDescent="0.3"/>
    <row r="4" spans="1:11" ht="16.5" thickTop="1" x14ac:dyDescent="0.25">
      <c r="A4" s="111"/>
      <c r="B4" s="111"/>
      <c r="C4" s="111"/>
      <c r="D4" s="111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36">
        <v>47.288290000000003</v>
      </c>
      <c r="F6" s="122">
        <v>28</v>
      </c>
      <c r="G6" s="124">
        <v>82</v>
      </c>
      <c r="H6" s="115">
        <v>4338</v>
      </c>
      <c r="I6" s="115">
        <v>4289</v>
      </c>
      <c r="J6" s="115">
        <v>216</v>
      </c>
      <c r="K6" s="122">
        <f>J6/I6*365</f>
        <v>18.381907204476569</v>
      </c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28">
        <v>34.918480000000002</v>
      </c>
      <c r="F7" s="15">
        <v>24</v>
      </c>
      <c r="G7" s="29">
        <v>59</v>
      </c>
      <c r="H7" s="13">
        <v>3382</v>
      </c>
      <c r="I7" s="13">
        <v>3363</v>
      </c>
      <c r="J7" s="13">
        <v>93</v>
      </c>
      <c r="K7" s="15">
        <f t="shared" ref="K7:K70" si="1">J7/I7*365</f>
        <v>10.093666369313114</v>
      </c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28">
        <v>59.826709999999999</v>
      </c>
      <c r="F8" s="15">
        <v>42</v>
      </c>
      <c r="G8" s="29">
        <v>116</v>
      </c>
      <c r="H8" s="13">
        <v>1363</v>
      </c>
      <c r="I8" s="13">
        <v>1363</v>
      </c>
      <c r="J8" s="13">
        <v>74</v>
      </c>
      <c r="K8" s="15">
        <f t="shared" si="1"/>
        <v>19.816581071166546</v>
      </c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28">
        <v>52.064210000000003</v>
      </c>
      <c r="F9" s="15">
        <v>39</v>
      </c>
      <c r="G9" s="29">
        <v>90</v>
      </c>
      <c r="H9" s="13">
        <v>3406</v>
      </c>
      <c r="I9" s="13">
        <v>3421</v>
      </c>
      <c r="J9" s="13">
        <v>232</v>
      </c>
      <c r="K9" s="15">
        <f t="shared" si="1"/>
        <v>24.752996199941535</v>
      </c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28">
        <v>106.45359999999999</v>
      </c>
      <c r="F10" s="15">
        <v>55</v>
      </c>
      <c r="G10" s="29">
        <v>229</v>
      </c>
      <c r="H10" s="13">
        <v>3644</v>
      </c>
      <c r="I10" s="13">
        <v>3612</v>
      </c>
      <c r="J10" s="13">
        <v>450</v>
      </c>
      <c r="K10" s="15">
        <f t="shared" si="1"/>
        <v>45.473421926910298</v>
      </c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28">
        <v>40.570590000000003</v>
      </c>
      <c r="F11" s="15">
        <v>33</v>
      </c>
      <c r="G11" s="29">
        <v>70</v>
      </c>
      <c r="H11" s="13">
        <v>2577</v>
      </c>
      <c r="I11" s="13">
        <v>2572</v>
      </c>
      <c r="J11" s="13">
        <v>109</v>
      </c>
      <c r="K11" s="15">
        <f t="shared" si="1"/>
        <v>15.46850699844479</v>
      </c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28">
        <v>50.227530000000002</v>
      </c>
      <c r="F12" s="15">
        <v>34</v>
      </c>
      <c r="G12" s="29">
        <v>78</v>
      </c>
      <c r="H12" s="13">
        <v>4449</v>
      </c>
      <c r="I12" s="13">
        <v>4504</v>
      </c>
      <c r="J12" s="13">
        <v>175</v>
      </c>
      <c r="K12" s="15">
        <f t="shared" si="1"/>
        <v>14.181838365896981</v>
      </c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28">
        <v>43.374400000000001</v>
      </c>
      <c r="F13" s="15">
        <v>33</v>
      </c>
      <c r="G13" s="29">
        <v>84</v>
      </c>
      <c r="H13" s="13">
        <v>5191</v>
      </c>
      <c r="I13" s="13">
        <v>5138</v>
      </c>
      <c r="J13" s="13">
        <v>364</v>
      </c>
      <c r="K13" s="15">
        <f t="shared" si="1"/>
        <v>25.858310626702998</v>
      </c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28">
        <v>46.51831</v>
      </c>
      <c r="F14" s="15">
        <v>26</v>
      </c>
      <c r="G14" s="29">
        <v>78</v>
      </c>
      <c r="H14" s="13">
        <v>4296</v>
      </c>
      <c r="I14" s="13">
        <v>4306</v>
      </c>
      <c r="J14" s="13">
        <v>204</v>
      </c>
      <c r="K14" s="15">
        <f t="shared" si="1"/>
        <v>17.292150487691593</v>
      </c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28">
        <v>41.842460000000003</v>
      </c>
      <c r="F15" s="15">
        <v>29</v>
      </c>
      <c r="G15" s="29">
        <v>69</v>
      </c>
      <c r="H15" s="13">
        <v>3822</v>
      </c>
      <c r="I15" s="13">
        <v>3771</v>
      </c>
      <c r="J15" s="13">
        <v>141</v>
      </c>
      <c r="K15" s="15">
        <f t="shared" si="1"/>
        <v>13.647573587907717</v>
      </c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28">
        <v>55.657200000000003</v>
      </c>
      <c r="F16" s="15">
        <v>39</v>
      </c>
      <c r="G16" s="29">
        <v>98</v>
      </c>
      <c r="H16" s="13">
        <v>1300</v>
      </c>
      <c r="I16" s="13">
        <v>1276</v>
      </c>
      <c r="J16" s="13">
        <v>97</v>
      </c>
      <c r="K16" s="15">
        <f t="shared" si="1"/>
        <v>27.746865203761754</v>
      </c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28">
        <v>49.943829999999998</v>
      </c>
      <c r="F17" s="15">
        <v>39</v>
      </c>
      <c r="G17" s="29">
        <v>90</v>
      </c>
      <c r="H17" s="13">
        <v>3024</v>
      </c>
      <c r="I17" s="13">
        <v>3005</v>
      </c>
      <c r="J17" s="13">
        <v>250</v>
      </c>
      <c r="K17" s="15">
        <f t="shared" si="1"/>
        <v>30.366056572379367</v>
      </c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28">
        <v>112.2128</v>
      </c>
      <c r="F18" s="15">
        <v>57</v>
      </c>
      <c r="G18" s="29">
        <v>273.5</v>
      </c>
      <c r="H18" s="13">
        <v>4240</v>
      </c>
      <c r="I18" s="13">
        <v>4124</v>
      </c>
      <c r="J18" s="13">
        <v>562</v>
      </c>
      <c r="K18" s="15">
        <f t="shared" si="1"/>
        <v>49.740543161978664</v>
      </c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28">
        <v>41.795119999999997</v>
      </c>
      <c r="F19" s="15">
        <v>34</v>
      </c>
      <c r="G19" s="29">
        <v>68</v>
      </c>
      <c r="H19" s="13">
        <v>2567</v>
      </c>
      <c r="I19" s="13">
        <v>2590</v>
      </c>
      <c r="J19" s="13">
        <v>85</v>
      </c>
      <c r="K19" s="15">
        <f t="shared" si="1"/>
        <v>11.978764478764477</v>
      </c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28">
        <v>37.991379999999999</v>
      </c>
      <c r="F20" s="15">
        <v>28</v>
      </c>
      <c r="G20" s="29">
        <v>64</v>
      </c>
      <c r="H20" s="13">
        <v>4536</v>
      </c>
      <c r="I20" s="13">
        <v>4516</v>
      </c>
      <c r="J20" s="13">
        <v>194</v>
      </c>
      <c r="K20" s="15">
        <f t="shared" si="1"/>
        <v>15.679805137289636</v>
      </c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28">
        <v>43.414819999999999</v>
      </c>
      <c r="F21" s="15">
        <v>32</v>
      </c>
      <c r="G21" s="29">
        <v>79</v>
      </c>
      <c r="H21" s="13">
        <v>5221</v>
      </c>
      <c r="I21" s="13">
        <v>5285</v>
      </c>
      <c r="J21" s="13">
        <v>294</v>
      </c>
      <c r="K21" s="15">
        <f t="shared" si="1"/>
        <v>20.304635761589402</v>
      </c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28">
        <v>44.527209999999997</v>
      </c>
      <c r="F22" s="15">
        <v>27</v>
      </c>
      <c r="G22" s="29">
        <v>70</v>
      </c>
      <c r="H22" s="13">
        <v>4465</v>
      </c>
      <c r="I22" s="13">
        <v>4450</v>
      </c>
      <c r="J22" s="13">
        <v>219</v>
      </c>
      <c r="K22" s="15">
        <f t="shared" si="1"/>
        <v>17.962921348314609</v>
      </c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28">
        <v>40.632739999999998</v>
      </c>
      <c r="F23" s="15">
        <v>29</v>
      </c>
      <c r="G23" s="29">
        <v>69</v>
      </c>
      <c r="H23" s="13">
        <v>3871</v>
      </c>
      <c r="I23" s="13">
        <v>3883</v>
      </c>
      <c r="J23" s="13">
        <v>129</v>
      </c>
      <c r="K23" s="15">
        <f t="shared" si="1"/>
        <v>12.125933556528459</v>
      </c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28">
        <v>67.544200000000004</v>
      </c>
      <c r="F24" s="15">
        <v>50</v>
      </c>
      <c r="G24" s="29">
        <v>127</v>
      </c>
      <c r="H24" s="13">
        <v>1540</v>
      </c>
      <c r="I24" s="13">
        <v>1503</v>
      </c>
      <c r="J24" s="13">
        <v>134</v>
      </c>
      <c r="K24" s="15">
        <f t="shared" si="1"/>
        <v>32.541583499667333</v>
      </c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28">
        <v>53.084249999999997</v>
      </c>
      <c r="F25" s="15">
        <v>38</v>
      </c>
      <c r="G25" s="29">
        <v>92</v>
      </c>
      <c r="H25" s="13">
        <v>3116</v>
      </c>
      <c r="I25" s="13">
        <v>3154</v>
      </c>
      <c r="J25" s="13">
        <v>212</v>
      </c>
      <c r="K25" s="15">
        <f t="shared" si="1"/>
        <v>24.533925174381736</v>
      </c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28">
        <v>115.4053</v>
      </c>
      <c r="F26" s="15">
        <v>63</v>
      </c>
      <c r="G26" s="29">
        <v>238</v>
      </c>
      <c r="H26" s="13">
        <v>4341</v>
      </c>
      <c r="I26" s="13">
        <v>4225</v>
      </c>
      <c r="J26" s="13">
        <v>678</v>
      </c>
      <c r="K26" s="15">
        <f t="shared" si="1"/>
        <v>58.572781065088755</v>
      </c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28">
        <v>43.578290000000003</v>
      </c>
      <c r="F27" s="15">
        <v>36</v>
      </c>
      <c r="G27" s="29">
        <v>70</v>
      </c>
      <c r="H27" s="13">
        <v>2787</v>
      </c>
      <c r="I27" s="13">
        <v>2776</v>
      </c>
      <c r="J27" s="13">
        <v>96</v>
      </c>
      <c r="K27" s="15">
        <f t="shared" si="1"/>
        <v>12.622478386167147</v>
      </c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28">
        <v>40.152459999999998</v>
      </c>
      <c r="F28" s="15">
        <v>27</v>
      </c>
      <c r="G28" s="29">
        <v>69</v>
      </c>
      <c r="H28" s="13">
        <v>4673</v>
      </c>
      <c r="I28" s="13">
        <v>4760</v>
      </c>
      <c r="J28" s="13">
        <v>107</v>
      </c>
      <c r="K28" s="15">
        <f t="shared" si="1"/>
        <v>8.204831932773109</v>
      </c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28">
        <v>42.274529999999999</v>
      </c>
      <c r="F29" s="15">
        <v>32</v>
      </c>
      <c r="G29" s="29">
        <v>78</v>
      </c>
      <c r="H29" s="13">
        <v>5361</v>
      </c>
      <c r="I29" s="13">
        <v>5333</v>
      </c>
      <c r="J29" s="13">
        <v>322</v>
      </c>
      <c r="K29" s="15">
        <f t="shared" si="1"/>
        <v>22.038252390774424</v>
      </c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43.881920000000001</v>
      </c>
      <c r="F30" s="15">
        <v>27</v>
      </c>
      <c r="G30" s="29">
        <v>81</v>
      </c>
      <c r="H30" s="13">
        <v>4390</v>
      </c>
      <c r="I30" s="13">
        <v>4420</v>
      </c>
      <c r="J30" s="13">
        <v>186</v>
      </c>
      <c r="K30" s="15">
        <f t="shared" si="1"/>
        <v>15.359728506787331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41.15681</v>
      </c>
      <c r="F31" s="15">
        <v>29</v>
      </c>
      <c r="G31" s="29">
        <v>72</v>
      </c>
      <c r="H31" s="13">
        <v>3925</v>
      </c>
      <c r="I31" s="13">
        <v>3933</v>
      </c>
      <c r="J31" s="13">
        <v>121</v>
      </c>
      <c r="K31" s="15">
        <f t="shared" si="1"/>
        <v>11.229341469616068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69.241780000000006</v>
      </c>
      <c r="F32" s="15">
        <v>54</v>
      </c>
      <c r="G32" s="29">
        <v>136</v>
      </c>
      <c r="H32" s="13">
        <v>1427</v>
      </c>
      <c r="I32" s="13">
        <v>1443</v>
      </c>
      <c r="J32" s="13">
        <v>118</v>
      </c>
      <c r="K32" s="15">
        <f t="shared" si="1"/>
        <v>29.847539847539846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51.043889999999998</v>
      </c>
      <c r="F33" s="15">
        <v>36</v>
      </c>
      <c r="G33" s="29">
        <v>81</v>
      </c>
      <c r="H33" s="13">
        <v>3116</v>
      </c>
      <c r="I33" s="13">
        <v>3145</v>
      </c>
      <c r="J33" s="13">
        <v>183</v>
      </c>
      <c r="K33" s="15">
        <f t="shared" si="1"/>
        <v>21.238473767885534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111.6356</v>
      </c>
      <c r="F34" s="15">
        <v>67</v>
      </c>
      <c r="G34" s="29">
        <v>253.5</v>
      </c>
      <c r="H34" s="13">
        <v>4428</v>
      </c>
      <c r="I34" s="13">
        <v>4499</v>
      </c>
      <c r="J34" s="13">
        <v>607</v>
      </c>
      <c r="K34" s="15">
        <f t="shared" si="1"/>
        <v>49.245387863969775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41.713180000000001</v>
      </c>
      <c r="F35" s="15">
        <v>35</v>
      </c>
      <c r="G35" s="29">
        <v>65</v>
      </c>
      <c r="H35" s="13">
        <v>2627</v>
      </c>
      <c r="I35" s="13">
        <v>2642</v>
      </c>
      <c r="J35" s="13">
        <v>81</v>
      </c>
      <c r="K35" s="15">
        <f t="shared" si="1"/>
        <v>11.190386071158214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36.41086</v>
      </c>
      <c r="F36" s="15">
        <v>27</v>
      </c>
      <c r="G36" s="29">
        <v>63</v>
      </c>
      <c r="H36" s="13">
        <v>4456</v>
      </c>
      <c r="I36" s="13">
        <v>4400</v>
      </c>
      <c r="J36" s="13">
        <v>162</v>
      </c>
      <c r="K36" s="15">
        <f t="shared" si="1"/>
        <v>13.438636363636364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43.168550000000003</v>
      </c>
      <c r="F37" s="15">
        <v>32</v>
      </c>
      <c r="G37" s="29">
        <v>78</v>
      </c>
      <c r="H37" s="13">
        <v>4955</v>
      </c>
      <c r="I37" s="13">
        <v>4962</v>
      </c>
      <c r="J37" s="13">
        <v>315</v>
      </c>
      <c r="K37" s="15">
        <f t="shared" si="1"/>
        <v>23.171100362756953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41.125770000000003</v>
      </c>
      <c r="F38" s="15">
        <v>27</v>
      </c>
      <c r="G38" s="29">
        <v>68</v>
      </c>
      <c r="H38" s="13">
        <v>4420</v>
      </c>
      <c r="I38" s="13">
        <v>4448</v>
      </c>
      <c r="J38" s="13">
        <v>157</v>
      </c>
      <c r="K38" s="15">
        <f t="shared" si="1"/>
        <v>12.883318345323742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33.577910000000003</v>
      </c>
      <c r="F39" s="15">
        <v>27</v>
      </c>
      <c r="G39" s="29">
        <v>56</v>
      </c>
      <c r="H39" s="13">
        <v>3564</v>
      </c>
      <c r="I39" s="13">
        <v>3608</v>
      </c>
      <c r="J39" s="13">
        <v>77</v>
      </c>
      <c r="K39" s="15">
        <f t="shared" si="1"/>
        <v>7.7896341463414638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75.586089999999999</v>
      </c>
      <c r="F40" s="15">
        <v>56</v>
      </c>
      <c r="G40" s="29">
        <v>153</v>
      </c>
      <c r="H40" s="13">
        <v>1380</v>
      </c>
      <c r="I40" s="13">
        <v>1342</v>
      </c>
      <c r="J40" s="13">
        <v>156</v>
      </c>
      <c r="K40" s="15">
        <f t="shared" si="1"/>
        <v>42.429210134128169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47.51</v>
      </c>
      <c r="F41" s="15">
        <v>38</v>
      </c>
      <c r="G41" s="29">
        <v>83</v>
      </c>
      <c r="H41" s="13">
        <v>3025</v>
      </c>
      <c r="I41" s="13">
        <v>3036</v>
      </c>
      <c r="J41" s="13">
        <v>172</v>
      </c>
      <c r="K41" s="15">
        <f t="shared" si="1"/>
        <v>20.678524374176547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113.0716</v>
      </c>
      <c r="F42" s="15">
        <v>63</v>
      </c>
      <c r="G42" s="29">
        <v>255</v>
      </c>
      <c r="H42" s="13">
        <v>4172</v>
      </c>
      <c r="I42" s="13">
        <v>4055</v>
      </c>
      <c r="J42" s="13">
        <v>724</v>
      </c>
      <c r="K42" s="15">
        <f t="shared" si="1"/>
        <v>65.168927250308258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49.744210000000002</v>
      </c>
      <c r="F43" s="15">
        <v>39</v>
      </c>
      <c r="G43" s="29">
        <v>83</v>
      </c>
      <c r="H43" s="13">
        <v>2634</v>
      </c>
      <c r="I43" s="13">
        <v>2622</v>
      </c>
      <c r="J43" s="13">
        <v>93</v>
      </c>
      <c r="K43" s="15">
        <f t="shared" si="1"/>
        <v>12.946224256292904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38.295299999999997</v>
      </c>
      <c r="F44" s="15">
        <v>29</v>
      </c>
      <c r="G44" s="29">
        <v>68</v>
      </c>
      <c r="H44" s="13">
        <v>4241</v>
      </c>
      <c r="I44" s="13">
        <v>4208</v>
      </c>
      <c r="J44" s="13">
        <v>195</v>
      </c>
      <c r="K44" s="15">
        <f t="shared" si="1"/>
        <v>16.91421102661597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40.80921</v>
      </c>
      <c r="F45" s="15">
        <v>33</v>
      </c>
      <c r="G45" s="29">
        <v>74</v>
      </c>
      <c r="H45" s="13">
        <v>4917</v>
      </c>
      <c r="I45" s="13">
        <v>4850</v>
      </c>
      <c r="J45" s="13">
        <v>382</v>
      </c>
      <c r="K45" s="15">
        <f t="shared" si="1"/>
        <v>28.748453608247424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38.185720000000003</v>
      </c>
      <c r="F46" s="15">
        <v>27</v>
      </c>
      <c r="G46" s="29">
        <v>70</v>
      </c>
      <c r="H46" s="13">
        <v>3745</v>
      </c>
      <c r="I46" s="13">
        <v>3788</v>
      </c>
      <c r="J46" s="13">
        <v>114</v>
      </c>
      <c r="K46" s="15">
        <f t="shared" si="1"/>
        <v>10.984688489968322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30.642859999999999</v>
      </c>
      <c r="F47" s="15">
        <v>25</v>
      </c>
      <c r="G47" s="29">
        <v>53</v>
      </c>
      <c r="H47" s="13">
        <v>3215</v>
      </c>
      <c r="I47" s="13">
        <v>3214</v>
      </c>
      <c r="J47" s="13">
        <v>78</v>
      </c>
      <c r="K47" s="15">
        <f t="shared" si="1"/>
        <v>8.8581207218419404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81.573769999999996</v>
      </c>
      <c r="F48" s="15">
        <v>58</v>
      </c>
      <c r="G48" s="29">
        <v>157</v>
      </c>
      <c r="H48" s="13">
        <v>1215</v>
      </c>
      <c r="I48" s="13">
        <v>1269</v>
      </c>
      <c r="J48" s="13">
        <v>103</v>
      </c>
      <c r="K48" s="15">
        <f t="shared" si="1"/>
        <v>29.625689519306544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53.390509999999999</v>
      </c>
      <c r="F49" s="15">
        <v>40</v>
      </c>
      <c r="G49" s="29">
        <v>88</v>
      </c>
      <c r="H49" s="13">
        <v>2633</v>
      </c>
      <c r="I49" s="13">
        <v>2611</v>
      </c>
      <c r="J49" s="13">
        <v>194</v>
      </c>
      <c r="K49" s="15">
        <f t="shared" si="1"/>
        <v>27.11987744159326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129.208</v>
      </c>
      <c r="F50" s="15">
        <v>73</v>
      </c>
      <c r="G50" s="29">
        <v>313</v>
      </c>
      <c r="H50" s="13">
        <v>3550</v>
      </c>
      <c r="I50" s="13">
        <v>3656</v>
      </c>
      <c r="J50" s="13">
        <v>616</v>
      </c>
      <c r="K50" s="15">
        <f t="shared" si="1"/>
        <v>61.498905908096283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45.246830000000003</v>
      </c>
      <c r="F51" s="15">
        <v>36</v>
      </c>
      <c r="G51" s="29">
        <v>73</v>
      </c>
      <c r="H51" s="13">
        <v>2261</v>
      </c>
      <c r="I51" s="13">
        <v>2251</v>
      </c>
      <c r="J51" s="13">
        <v>103</v>
      </c>
      <c r="K51" s="15">
        <f t="shared" si="1"/>
        <v>16.701466015104398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40.328609999999998</v>
      </c>
      <c r="F52" s="15">
        <v>29</v>
      </c>
      <c r="G52" s="29">
        <v>71</v>
      </c>
      <c r="H52" s="13">
        <v>3714</v>
      </c>
      <c r="I52" s="13">
        <v>3792</v>
      </c>
      <c r="J52" s="13">
        <v>117</v>
      </c>
      <c r="K52" s="15">
        <f t="shared" si="1"/>
        <v>11.261867088607595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46.043590000000002</v>
      </c>
      <c r="F53" s="15">
        <v>36</v>
      </c>
      <c r="G53" s="29">
        <v>85</v>
      </c>
      <c r="H53" s="13">
        <v>4219</v>
      </c>
      <c r="I53" s="13">
        <v>4298</v>
      </c>
      <c r="J53" s="13">
        <v>302</v>
      </c>
      <c r="K53" s="15">
        <f t="shared" si="1"/>
        <v>25.646812470916704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40.97016</v>
      </c>
      <c r="F54" s="15">
        <v>27</v>
      </c>
      <c r="G54" s="29">
        <v>70</v>
      </c>
      <c r="H54" s="13">
        <v>4127</v>
      </c>
      <c r="I54" s="13">
        <v>4049</v>
      </c>
      <c r="J54" s="13">
        <v>191</v>
      </c>
      <c r="K54" s="15">
        <f t="shared" si="1"/>
        <v>17.217831563348977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34.918430000000001</v>
      </c>
      <c r="F55" s="15">
        <v>27</v>
      </c>
      <c r="G55" s="29">
        <v>60</v>
      </c>
      <c r="H55" s="13">
        <v>3289</v>
      </c>
      <c r="I55" s="13">
        <v>3309</v>
      </c>
      <c r="J55" s="13">
        <v>58</v>
      </c>
      <c r="K55" s="15">
        <f t="shared" si="1"/>
        <v>6.397703233605319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78.649119999999996</v>
      </c>
      <c r="F56" s="15">
        <v>54</v>
      </c>
      <c r="G56" s="29">
        <v>155.5</v>
      </c>
      <c r="H56" s="13">
        <v>1196</v>
      </c>
      <c r="I56" s="13">
        <v>1171</v>
      </c>
      <c r="J56" s="13">
        <v>128</v>
      </c>
      <c r="K56" s="15">
        <f t="shared" si="1"/>
        <v>39.897523484201535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52.025840000000002</v>
      </c>
      <c r="F57" s="15">
        <v>40</v>
      </c>
      <c r="G57" s="29">
        <v>92</v>
      </c>
      <c r="H57" s="13">
        <v>2523</v>
      </c>
      <c r="I57" s="13">
        <v>2533</v>
      </c>
      <c r="J57" s="13">
        <v>183</v>
      </c>
      <c r="K57" s="15">
        <f t="shared" si="1"/>
        <v>26.36991709435452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136.33080000000001</v>
      </c>
      <c r="F58" s="15">
        <v>64</v>
      </c>
      <c r="G58" s="29">
        <v>370</v>
      </c>
      <c r="H58" s="13">
        <v>3124</v>
      </c>
      <c r="I58" s="13">
        <v>3254</v>
      </c>
      <c r="J58" s="13">
        <v>486</v>
      </c>
      <c r="K58" s="15">
        <f t="shared" si="1"/>
        <v>54.514443761524277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44.427860000000003</v>
      </c>
      <c r="F59" s="15">
        <v>40</v>
      </c>
      <c r="G59" s="29">
        <v>75</v>
      </c>
      <c r="H59" s="13">
        <v>2386</v>
      </c>
      <c r="I59" s="13">
        <v>2369</v>
      </c>
      <c r="J59" s="13">
        <v>119</v>
      </c>
      <c r="K59" s="15">
        <f t="shared" si="1"/>
        <v>18.334740396791894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37.041229999999999</v>
      </c>
      <c r="F60" s="15">
        <v>29</v>
      </c>
      <c r="G60" s="29">
        <v>60</v>
      </c>
      <c r="H60" s="13">
        <v>3539</v>
      </c>
      <c r="I60" s="13">
        <v>3451</v>
      </c>
      <c r="J60" s="13">
        <v>205</v>
      </c>
      <c r="K60" s="15">
        <f t="shared" si="1"/>
        <v>21.682121124311795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46.667679999999997</v>
      </c>
      <c r="F61" s="15">
        <v>36</v>
      </c>
      <c r="G61" s="29">
        <v>84</v>
      </c>
      <c r="H61" s="13">
        <v>4331</v>
      </c>
      <c r="I61" s="13">
        <v>4250</v>
      </c>
      <c r="J61" s="13">
        <v>383</v>
      </c>
      <c r="K61" s="15">
        <f t="shared" si="1"/>
        <v>32.892941176470586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40.093989999999998</v>
      </c>
      <c r="F62" s="15">
        <v>28</v>
      </c>
      <c r="G62" s="29">
        <v>63</v>
      </c>
      <c r="H62" s="13">
        <v>4098</v>
      </c>
      <c r="I62" s="13">
        <v>4079</v>
      </c>
      <c r="J62" s="13">
        <v>210</v>
      </c>
      <c r="K62" s="15">
        <f t="shared" si="1"/>
        <v>18.791370433929885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34.13044</v>
      </c>
      <c r="F63" s="15">
        <v>28</v>
      </c>
      <c r="G63" s="29">
        <v>57</v>
      </c>
      <c r="H63" s="13">
        <v>3493</v>
      </c>
      <c r="I63" s="13">
        <v>3489</v>
      </c>
      <c r="J63" s="13">
        <v>61</v>
      </c>
      <c r="K63" s="15">
        <f t="shared" si="1"/>
        <v>6.3814846660934359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65.838210000000004</v>
      </c>
      <c r="F64" s="15">
        <v>50</v>
      </c>
      <c r="G64" s="29">
        <v>121</v>
      </c>
      <c r="H64" s="13">
        <v>1198</v>
      </c>
      <c r="I64" s="13">
        <v>1199</v>
      </c>
      <c r="J64" s="13">
        <v>127</v>
      </c>
      <c r="K64" s="15">
        <f t="shared" si="1"/>
        <v>38.66138448707256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49.990879999999997</v>
      </c>
      <c r="F65" s="15">
        <v>39</v>
      </c>
      <c r="G65" s="29">
        <v>84</v>
      </c>
      <c r="H65" s="13">
        <v>2577</v>
      </c>
      <c r="I65" s="13">
        <v>2558</v>
      </c>
      <c r="J65" s="13">
        <v>202</v>
      </c>
      <c r="K65" s="15">
        <f t="shared" si="1"/>
        <v>28.82329945269742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109.1965</v>
      </c>
      <c r="F66" s="15">
        <v>51</v>
      </c>
      <c r="G66" s="29">
        <v>315</v>
      </c>
      <c r="H66" s="13">
        <v>3424</v>
      </c>
      <c r="I66" s="13">
        <v>3395</v>
      </c>
      <c r="J66" s="13">
        <v>514</v>
      </c>
      <c r="K66" s="15">
        <f t="shared" si="1"/>
        <v>55.260677466863029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52.789529999999999</v>
      </c>
      <c r="F67" s="15">
        <v>42</v>
      </c>
      <c r="G67" s="29">
        <v>88</v>
      </c>
      <c r="H67" s="13">
        <v>2484</v>
      </c>
      <c r="I67" s="13">
        <v>2462</v>
      </c>
      <c r="J67" s="13">
        <v>141</v>
      </c>
      <c r="K67" s="15">
        <f t="shared" si="1"/>
        <v>20.903736799350124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39.829799999999999</v>
      </c>
      <c r="F68" s="15">
        <v>31.5</v>
      </c>
      <c r="G68" s="29">
        <v>67</v>
      </c>
      <c r="H68" s="13">
        <v>3466</v>
      </c>
      <c r="I68" s="13">
        <v>3488</v>
      </c>
      <c r="J68" s="13">
        <v>183</v>
      </c>
      <c r="K68" s="15">
        <f t="shared" si="1"/>
        <v>19.149942660550458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56.275550000000003</v>
      </c>
      <c r="F69" s="15">
        <v>42</v>
      </c>
      <c r="G69" s="29">
        <v>105</v>
      </c>
      <c r="H69" s="13">
        <v>4290</v>
      </c>
      <c r="I69" s="13">
        <v>4251</v>
      </c>
      <c r="J69" s="13">
        <v>422</v>
      </c>
      <c r="K69" s="15">
        <f t="shared" si="1"/>
        <v>36.233827334744767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42.156799999999997</v>
      </c>
      <c r="F70" s="15">
        <v>28</v>
      </c>
      <c r="G70" s="29">
        <v>66</v>
      </c>
      <c r="H70" s="113">
        <v>4044</v>
      </c>
      <c r="I70" s="113">
        <v>4083</v>
      </c>
      <c r="J70" s="113">
        <v>170</v>
      </c>
      <c r="K70" s="15">
        <f t="shared" si="1"/>
        <v>15.197158951751165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28">
        <v>32.227609999999999</v>
      </c>
      <c r="F71" s="15">
        <v>27</v>
      </c>
      <c r="G71" s="29">
        <v>49</v>
      </c>
      <c r="H71" s="13">
        <v>3301</v>
      </c>
      <c r="I71" s="13">
        <v>3333</v>
      </c>
      <c r="J71" s="13">
        <v>29</v>
      </c>
      <c r="K71" s="15">
        <f t="shared" ref="K71:K85" si="3">J71/I71*365</f>
        <v>3.1758175817581753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28">
        <v>66.177779999999998</v>
      </c>
      <c r="F72" s="15">
        <v>45</v>
      </c>
      <c r="G72" s="29">
        <v>124</v>
      </c>
      <c r="H72" s="13">
        <v>1215</v>
      </c>
      <c r="I72" s="13">
        <v>1254</v>
      </c>
      <c r="J72" s="13">
        <v>88</v>
      </c>
      <c r="K72" s="15">
        <f t="shared" si="3"/>
        <v>25.614035087719298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28">
        <v>55.970930000000003</v>
      </c>
      <c r="F73" s="15">
        <v>41</v>
      </c>
      <c r="G73" s="29">
        <v>109</v>
      </c>
      <c r="H73" s="13">
        <v>2583</v>
      </c>
      <c r="I73" s="13">
        <v>2564</v>
      </c>
      <c r="J73" s="13">
        <v>221</v>
      </c>
      <c r="K73" s="15">
        <f t="shared" si="3"/>
        <v>31.460608424336975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28">
        <v>101.5359</v>
      </c>
      <c r="F74" s="15">
        <v>55.5</v>
      </c>
      <c r="G74" s="29">
        <v>286</v>
      </c>
      <c r="H74" s="13">
        <v>3659</v>
      </c>
      <c r="I74" s="13">
        <v>3666</v>
      </c>
      <c r="J74" s="13">
        <v>507</v>
      </c>
      <c r="K74" s="15">
        <f t="shared" si="3"/>
        <v>50.478723404255319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28">
        <v>54.080460000000002</v>
      </c>
      <c r="F75" s="15">
        <v>42</v>
      </c>
      <c r="G75" s="29">
        <v>90</v>
      </c>
      <c r="H75" s="13">
        <v>2309</v>
      </c>
      <c r="I75" s="13">
        <v>2344</v>
      </c>
      <c r="J75" s="13">
        <v>106</v>
      </c>
      <c r="K75" s="15">
        <f t="shared" si="3"/>
        <v>16.505972696245735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28">
        <v>45.789679999999997</v>
      </c>
      <c r="F76" s="15">
        <v>31</v>
      </c>
      <c r="G76" s="29">
        <v>76</v>
      </c>
      <c r="H76" s="13">
        <v>3666</v>
      </c>
      <c r="I76" s="13">
        <v>3609</v>
      </c>
      <c r="J76" s="13">
        <v>240</v>
      </c>
      <c r="K76" s="15">
        <f t="shared" si="3"/>
        <v>24.272651704073152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28">
        <v>59.102629999999998</v>
      </c>
      <c r="F77" s="15">
        <v>42</v>
      </c>
      <c r="G77" s="29">
        <v>120</v>
      </c>
      <c r="H77" s="13">
        <v>4212</v>
      </c>
      <c r="I77" s="13">
        <v>4280</v>
      </c>
      <c r="J77" s="13">
        <v>354</v>
      </c>
      <c r="K77" s="15">
        <f t="shared" si="3"/>
        <v>30.1892523364486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28">
        <v>43.778829999999999</v>
      </c>
      <c r="F78" s="15">
        <v>28</v>
      </c>
      <c r="G78" s="29">
        <v>65</v>
      </c>
      <c r="H78" s="13">
        <v>4062</v>
      </c>
      <c r="I78" s="13">
        <v>4050</v>
      </c>
      <c r="J78" s="13">
        <v>181</v>
      </c>
      <c r="K78" s="15">
        <f t="shared" si="3"/>
        <v>16.312345679012346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28">
        <v>29.359539999999999</v>
      </c>
      <c r="F79" s="15">
        <v>24</v>
      </c>
      <c r="G79" s="29">
        <v>49</v>
      </c>
      <c r="H79" s="13">
        <v>2995</v>
      </c>
      <c r="I79" s="13">
        <v>2995</v>
      </c>
      <c r="J79" s="13">
        <v>29</v>
      </c>
      <c r="K79" s="15">
        <f t="shared" si="3"/>
        <v>3.5342237061769617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28">
        <v>60.993749999999999</v>
      </c>
      <c r="F80" s="15">
        <v>45</v>
      </c>
      <c r="G80" s="29">
        <v>105</v>
      </c>
      <c r="H80" s="13">
        <v>1133</v>
      </c>
      <c r="I80" s="13">
        <v>1141</v>
      </c>
      <c r="J80" s="13">
        <v>80</v>
      </c>
      <c r="K80" s="15">
        <f t="shared" si="3"/>
        <v>25.591586327782647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28">
        <v>53.075780000000002</v>
      </c>
      <c r="F81" s="15">
        <v>40</v>
      </c>
      <c r="G81" s="29">
        <v>99</v>
      </c>
      <c r="H81" s="13">
        <v>2628</v>
      </c>
      <c r="I81" s="13">
        <v>2636</v>
      </c>
      <c r="J81" s="13">
        <v>213</v>
      </c>
      <c r="K81" s="15">
        <f t="shared" si="3"/>
        <v>29.493550834597873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28">
        <v>88.701260000000005</v>
      </c>
      <c r="F82" s="15">
        <v>50</v>
      </c>
      <c r="G82" s="29">
        <v>202</v>
      </c>
      <c r="H82" s="13">
        <v>3513</v>
      </c>
      <c r="I82" s="13">
        <v>3626</v>
      </c>
      <c r="J82" s="13">
        <v>395</v>
      </c>
      <c r="K82" s="15">
        <f t="shared" si="3"/>
        <v>39.761445118587972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28">
        <v>43.615600000000001</v>
      </c>
      <c r="F83" s="15">
        <v>36</v>
      </c>
      <c r="G83" s="29">
        <v>75</v>
      </c>
      <c r="H83" s="13">
        <v>2173</v>
      </c>
      <c r="I83" s="13">
        <v>2187</v>
      </c>
      <c r="J83" s="13">
        <v>92</v>
      </c>
      <c r="K83" s="15">
        <f t="shared" si="3"/>
        <v>15.354366712391403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28">
        <v>46.092199999999998</v>
      </c>
      <c r="F84" s="15">
        <v>34</v>
      </c>
      <c r="G84" s="29">
        <v>77</v>
      </c>
      <c r="H84" s="13">
        <v>3233</v>
      </c>
      <c r="I84" s="13">
        <v>3243</v>
      </c>
      <c r="J84" s="13">
        <v>230</v>
      </c>
      <c r="K84" s="15">
        <f t="shared" si="3"/>
        <v>25.886524822695037</v>
      </c>
    </row>
    <row r="85" spans="1:11" x14ac:dyDescent="0.25">
      <c r="A85" s="392">
        <v>108</v>
      </c>
      <c r="B85" s="393" t="str">
        <f t="shared" si="2"/>
        <v>2017KS Ostrava</v>
      </c>
      <c r="C85" s="392">
        <v>2017</v>
      </c>
      <c r="D85" s="392" t="s">
        <v>82</v>
      </c>
      <c r="E85" s="397">
        <v>54.43824</v>
      </c>
      <c r="F85" s="396">
        <v>40</v>
      </c>
      <c r="G85" s="398">
        <v>104</v>
      </c>
      <c r="H85" s="392">
        <v>4005</v>
      </c>
      <c r="I85" s="392">
        <v>4002</v>
      </c>
      <c r="J85" s="392">
        <v>357</v>
      </c>
      <c r="K85" s="396">
        <f t="shared" si="3"/>
        <v>32.559970014992501</v>
      </c>
    </row>
    <row r="86" spans="1:11" x14ac:dyDescent="0.25">
      <c r="A86" s="13">
        <v>101</v>
      </c>
      <c r="B86" s="116" t="str">
        <f t="shared" ref="B86:B93" si="4">CONCATENATE(C86,D86)</f>
        <v>2018MS Praha</v>
      </c>
      <c r="C86" s="13">
        <v>2018</v>
      </c>
      <c r="D86" s="13" t="s">
        <v>3</v>
      </c>
      <c r="E86" s="28">
        <v>39</v>
      </c>
      <c r="F86" s="15">
        <v>28</v>
      </c>
      <c r="G86" s="29">
        <v>64</v>
      </c>
      <c r="H86" s="13">
        <v>3755</v>
      </c>
      <c r="I86" s="13">
        <v>3705</v>
      </c>
      <c r="J86" s="13">
        <v>231</v>
      </c>
      <c r="K86" s="15">
        <f t="shared" ref="K86:K93" si="5">J86/I86*365</f>
        <v>22.757085020242915</v>
      </c>
    </row>
    <row r="87" spans="1:11" x14ac:dyDescent="0.25">
      <c r="A87" s="13">
        <v>102</v>
      </c>
      <c r="B87" s="116" t="str">
        <f t="shared" si="4"/>
        <v>2018KS Praha</v>
      </c>
      <c r="C87" s="13">
        <v>2018</v>
      </c>
      <c r="D87" s="13" t="s">
        <v>14</v>
      </c>
      <c r="E87" s="28">
        <v>33</v>
      </c>
      <c r="F87" s="15">
        <v>23</v>
      </c>
      <c r="G87" s="29">
        <v>57</v>
      </c>
      <c r="H87" s="13">
        <v>2872</v>
      </c>
      <c r="I87" s="13">
        <v>2859</v>
      </c>
      <c r="J87" s="13">
        <v>42</v>
      </c>
      <c r="K87" s="15">
        <f t="shared" si="5"/>
        <v>5.3620146904512067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28">
        <v>59</v>
      </c>
      <c r="F88" s="15">
        <v>44</v>
      </c>
      <c r="G88" s="29">
        <v>107</v>
      </c>
      <c r="H88" s="13">
        <v>1104</v>
      </c>
      <c r="I88" s="13">
        <v>1083</v>
      </c>
      <c r="J88" s="13">
        <v>101</v>
      </c>
      <c r="K88" s="15">
        <f t="shared" si="5"/>
        <v>34.039704524469066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28">
        <v>62</v>
      </c>
      <c r="F89" s="15">
        <v>40</v>
      </c>
      <c r="G89" s="29">
        <v>120</v>
      </c>
      <c r="H89" s="13">
        <v>2335</v>
      </c>
      <c r="I89" s="13">
        <v>2394</v>
      </c>
      <c r="J89" s="13">
        <v>154</v>
      </c>
      <c r="K89" s="15">
        <f t="shared" si="5"/>
        <v>23.479532163742689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28">
        <v>78</v>
      </c>
      <c r="F90" s="15">
        <v>48</v>
      </c>
      <c r="G90" s="29">
        <v>161</v>
      </c>
      <c r="H90" s="13">
        <v>3266</v>
      </c>
      <c r="I90" s="13">
        <v>3317</v>
      </c>
      <c r="J90" s="13">
        <v>344</v>
      </c>
      <c r="K90" s="15">
        <f t="shared" si="5"/>
        <v>37.853482062104312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28">
        <v>48</v>
      </c>
      <c r="F91" s="15">
        <v>33</v>
      </c>
      <c r="G91" s="29">
        <v>85</v>
      </c>
      <c r="H91" s="13">
        <v>1934</v>
      </c>
      <c r="I91" s="13">
        <v>1934</v>
      </c>
      <c r="J91" s="13">
        <v>92</v>
      </c>
      <c r="K91" s="15">
        <f t="shared" si="5"/>
        <v>17.362978283350568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28">
        <v>52</v>
      </c>
      <c r="F92" s="15">
        <v>41</v>
      </c>
      <c r="G92" s="29">
        <v>93</v>
      </c>
      <c r="H92" s="13">
        <v>3121</v>
      </c>
      <c r="I92" s="13">
        <v>3151</v>
      </c>
      <c r="J92" s="13">
        <v>202</v>
      </c>
      <c r="K92" s="15">
        <f t="shared" si="5"/>
        <v>23.398920977467473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30">
        <v>58</v>
      </c>
      <c r="F93" s="20">
        <v>42</v>
      </c>
      <c r="G93" s="31">
        <v>118</v>
      </c>
      <c r="H93" s="18">
        <v>3945</v>
      </c>
      <c r="I93" s="18">
        <v>3968</v>
      </c>
      <c r="J93" s="18">
        <v>335</v>
      </c>
      <c r="K93" s="20">
        <f t="shared" si="5"/>
        <v>30.815272177419356</v>
      </c>
    </row>
    <row r="94" spans="1:11" ht="16.5" thickTop="1" x14ac:dyDescent="0.25"/>
  </sheetData>
  <sheetProtection password="E167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-0.249977111117893"/>
    <pageSetUpPr fitToPage="1"/>
  </sheetPr>
  <dimension ref="A1:L53"/>
  <sheetViews>
    <sheetView showGridLines="0" zoomScale="80" zoomScaleNormal="80" workbookViewId="0">
      <pane ySplit="3" topLeftCell="A4" activePane="bottomLeft" state="frozen"/>
      <selection activeCell="D92" sqref="D92:F92"/>
      <selection pane="bottomLeft" activeCell="A4" sqref="A4:D4"/>
    </sheetView>
  </sheetViews>
  <sheetFormatPr defaultRowHeight="15.75" x14ac:dyDescent="0.25"/>
  <cols>
    <col min="1" max="1" width="14.5" style="155" customWidth="1"/>
    <col min="2" max="2" width="21.875" style="155" customWidth="1"/>
    <col min="3" max="4" width="10.625" style="155" customWidth="1"/>
    <col min="5" max="5" width="48.5" style="155" customWidth="1"/>
    <col min="6" max="6" width="2.875" style="316" customWidth="1"/>
    <col min="7" max="7" width="14.5" style="155" customWidth="1"/>
    <col min="8" max="8" width="21.875" style="155" customWidth="1"/>
    <col min="9" max="10" width="10.625" style="155" customWidth="1"/>
    <col min="11" max="11" width="9" style="155"/>
    <col min="12" max="12" width="48.5" style="155" customWidth="1"/>
    <col min="13" max="16384" width="9" style="155"/>
  </cols>
  <sheetData>
    <row r="1" spans="1:12" x14ac:dyDescent="0.25">
      <c r="A1" s="188"/>
      <c r="B1" s="315" t="s">
        <v>268</v>
      </c>
      <c r="C1" s="188"/>
      <c r="D1" s="188"/>
      <c r="E1" s="188"/>
      <c r="G1" s="545"/>
      <c r="H1" s="545"/>
      <c r="I1" s="545"/>
      <c r="J1" s="545"/>
      <c r="K1" s="187"/>
      <c r="L1" s="187"/>
    </row>
    <row r="2" spans="1:12" x14ac:dyDescent="0.25">
      <c r="A2" s="547" t="s">
        <v>194</v>
      </c>
      <c r="B2" s="547"/>
      <c r="C2" s="190" t="s">
        <v>3</v>
      </c>
      <c r="D2" s="317"/>
      <c r="E2" s="188"/>
      <c r="G2" s="545"/>
      <c r="H2" s="545"/>
      <c r="I2" s="545"/>
      <c r="J2" s="545"/>
      <c r="K2" s="187"/>
      <c r="L2" s="187"/>
    </row>
    <row r="3" spans="1:12" x14ac:dyDescent="0.25">
      <c r="A3" s="525"/>
      <c r="B3" s="525"/>
      <c r="C3" s="525"/>
      <c r="D3" s="525"/>
      <c r="E3" s="186"/>
      <c r="F3" s="318"/>
      <c r="G3" s="545"/>
      <c r="H3" s="545"/>
      <c r="I3" s="545"/>
      <c r="J3" s="545"/>
      <c r="K3" s="187"/>
      <c r="L3" s="187"/>
    </row>
    <row r="4" spans="1:12" ht="16.5" thickBot="1" x14ac:dyDescent="0.3">
      <c r="A4" s="525" t="s">
        <v>197</v>
      </c>
      <c r="B4" s="525"/>
      <c r="C4" s="525"/>
      <c r="D4" s="525"/>
      <c r="E4" s="186"/>
      <c r="F4" s="318"/>
      <c r="G4" s="545" t="s">
        <v>202</v>
      </c>
      <c r="H4" s="545"/>
      <c r="I4" s="545"/>
      <c r="J4" s="545"/>
      <c r="K4" s="187"/>
      <c r="L4" s="187"/>
    </row>
    <row r="5" spans="1:12" ht="33" thickTop="1" thickBot="1" x14ac:dyDescent="0.3">
      <c r="A5" s="533" t="s">
        <v>105</v>
      </c>
      <c r="B5" s="534"/>
      <c r="C5" s="197" t="s">
        <v>106</v>
      </c>
      <c r="D5" s="319" t="s">
        <v>267</v>
      </c>
      <c r="E5" s="198"/>
      <c r="F5" s="320"/>
      <c r="G5" s="540" t="s">
        <v>105</v>
      </c>
      <c r="H5" s="541"/>
      <c r="I5" s="201" t="s">
        <v>106</v>
      </c>
      <c r="J5" s="321" t="s">
        <v>267</v>
      </c>
      <c r="K5" s="187"/>
      <c r="L5" s="187"/>
    </row>
    <row r="6" spans="1:12" ht="16.5" thickTop="1" x14ac:dyDescent="0.25">
      <c r="A6" s="535" t="s">
        <v>1</v>
      </c>
      <c r="B6" s="207" t="s">
        <v>96</v>
      </c>
      <c r="C6" s="208">
        <f>VLOOKUP($C$2,Přehled_trest_2018_KS!$B$4:$O$12,MATCH($B6,Přehled_trest_2018_KS!$B$4:$O$4,0),0)</f>
        <v>624</v>
      </c>
      <c r="D6" s="208">
        <f>HLOOKUP(B6,Přehled_trest_2018_KS!$C$4:$O$13,10,0)</f>
        <v>526</v>
      </c>
      <c r="E6" s="210"/>
      <c r="F6" s="322"/>
      <c r="G6" s="542" t="s">
        <v>1</v>
      </c>
      <c r="H6" s="213" t="s">
        <v>96</v>
      </c>
      <c r="I6" s="214">
        <f>VLOOKUP($C$2,Přehled_To_2018_KS!$B$4:$O$12,MATCH($B6,Přehled_To_2018_KS!$B$4:$O$4,0),0)</f>
        <v>39</v>
      </c>
      <c r="J6" s="214">
        <f>HLOOKUP(H6,Přehled_To_2018_KS!$C$4:$O$13,10,0)</f>
        <v>54</v>
      </c>
      <c r="K6" s="187"/>
      <c r="L6" s="187"/>
    </row>
    <row r="7" spans="1:12" x14ac:dyDescent="0.25">
      <c r="A7" s="536"/>
      <c r="B7" s="221" t="s">
        <v>97</v>
      </c>
      <c r="C7" s="222">
        <f>VLOOKUP($C$2,Přehled_trest_2018_KS!$B$4:$O$12,MATCH($B7,Přehled_trest_2018_KS!$B$4:$O$4,0),0)</f>
        <v>364</v>
      </c>
      <c r="D7" s="222">
        <f>HLOOKUP(B7,Přehled_trest_2018_KS!$C$4:$O$13,10,0)</f>
        <v>242</v>
      </c>
      <c r="E7" s="210"/>
      <c r="F7" s="322"/>
      <c r="G7" s="515"/>
      <c r="H7" s="224" t="s">
        <v>97</v>
      </c>
      <c r="I7" s="225">
        <f>VLOOKUP($C$2,Přehled_To_2018_KS!$B$4:$O$12,MATCH($B7,Přehled_To_2018_KS!$B$4:$O$4,0),0)</f>
        <v>28</v>
      </c>
      <c r="J7" s="225">
        <f>HLOOKUP(H7,Přehled_To_2018_KS!$C$4:$O$13,10,0)</f>
        <v>36</v>
      </c>
      <c r="K7" s="187"/>
      <c r="L7" s="187"/>
    </row>
    <row r="8" spans="1:12" x14ac:dyDescent="0.25">
      <c r="A8" s="537"/>
      <c r="B8" s="230" t="s">
        <v>98</v>
      </c>
      <c r="C8" s="231">
        <f>VLOOKUP($C$2,Přehled_trest_2018_KS!$B$4:$O$12,MATCH($B8,Přehled_trest_2018_KS!$B$4:$O$4,0),0)</f>
        <v>1392</v>
      </c>
      <c r="D8" s="231">
        <f>HLOOKUP(B8,Přehled_trest_2018_KS!$C$4:$O$13,10,0)</f>
        <v>1229</v>
      </c>
      <c r="E8" s="210"/>
      <c r="F8" s="322"/>
      <c r="G8" s="516"/>
      <c r="H8" s="233" t="s">
        <v>98</v>
      </c>
      <c r="I8" s="234">
        <f>VLOOKUP($C$2,Přehled_To_2018_KS!$B$4:$O$12,MATCH($B8,Přehled_To_2018_KS!$B$4:$O$4,0),0)</f>
        <v>64</v>
      </c>
      <c r="J8" s="234">
        <f>HLOOKUP(H8,Přehled_To_2018_KS!$C$4:$O$13,10,0)</f>
        <v>104</v>
      </c>
      <c r="K8" s="187"/>
      <c r="L8" s="187"/>
    </row>
    <row r="9" spans="1:12" x14ac:dyDescent="0.25">
      <c r="A9" s="538" t="s">
        <v>108</v>
      </c>
      <c r="B9" s="239" t="s">
        <v>99</v>
      </c>
      <c r="C9" s="240">
        <f>VLOOKUP($C$2,Přehled_trest_2018_KS!$B$4:$O$12,MATCH($B9,Přehled_trest_2018_KS!$B$4:$O$4,0),0)</f>
        <v>66.515839999999997</v>
      </c>
      <c r="D9" s="242">
        <f>HLOOKUP(B9,Přehled_trest_2018_KS!$C$4:$O$13,10,0)</f>
        <v>72.81</v>
      </c>
      <c r="E9" s="210"/>
      <c r="F9" s="322"/>
      <c r="G9" s="514" t="s">
        <v>109</v>
      </c>
      <c r="H9" s="243" t="s">
        <v>181</v>
      </c>
      <c r="I9" s="264">
        <f>VLOOKUP($C$2,Přehled_To_2018_KS!$B$4:$O$12,MATCH($B12,Přehled_To_2018_KS!$B$4:$O$4,0),0)</f>
        <v>3755</v>
      </c>
      <c r="J9" s="265">
        <f>HLOOKUP(H9,Přehled_To_2018_KS!$C$4:$O$13,10,0)</f>
        <v>2791.5</v>
      </c>
      <c r="K9" s="187"/>
      <c r="L9" s="187"/>
    </row>
    <row r="10" spans="1:12" x14ac:dyDescent="0.25">
      <c r="A10" s="536"/>
      <c r="B10" s="221" t="s">
        <v>100</v>
      </c>
      <c r="C10" s="250">
        <f>VLOOKUP($C$2,Přehled_trest_2018_KS!$B$4:$O$12,MATCH($B10,Přehled_trest_2018_KS!$B$4:$O$4,0),0)</f>
        <v>48.275860000000002</v>
      </c>
      <c r="D10" s="251">
        <f>HLOOKUP(B10,Přehled_trest_2018_KS!$C$4:$O$13,10,0)</f>
        <v>50.01</v>
      </c>
      <c r="E10" s="210"/>
      <c r="F10" s="322"/>
      <c r="G10" s="515"/>
      <c r="H10" s="224" t="s">
        <v>186</v>
      </c>
      <c r="I10" s="270">
        <f>VLOOKUP($C$2,Přehled_To_2018_KS!$B$4:$O$12,MATCH($B13,Přehled_To_2018_KS!$B$4:$O$4,0),0)</f>
        <v>3705</v>
      </c>
      <c r="J10" s="225">
        <f>HLOOKUP(H10,Přehled_To_2018_KS!$C$4:$O$13,10,0)</f>
        <v>2801.375</v>
      </c>
      <c r="K10" s="187"/>
      <c r="L10" s="187"/>
    </row>
    <row r="11" spans="1:12" x14ac:dyDescent="0.25">
      <c r="A11" s="537"/>
      <c r="B11" s="230" t="s">
        <v>163</v>
      </c>
      <c r="C11" s="256">
        <f>VLOOKUP($C$2,Přehled_trest_2018_KS!$B$4:$O$12,MATCH($B11,Přehled_trest_2018_KS!$B$4:$O$4,0),0)</f>
        <v>32.111093796223997</v>
      </c>
      <c r="D11" s="258">
        <f>HLOOKUP(B11,Přehled_trest_2018_KS!$C$4:$O$13,10,0)</f>
        <v>36.412281</v>
      </c>
      <c r="E11" s="210"/>
      <c r="F11" s="322"/>
      <c r="G11" s="515"/>
      <c r="H11" s="224" t="s">
        <v>185</v>
      </c>
      <c r="I11" s="270">
        <f>VLOOKUP($C$2,Přehled_To_2018_KS!$B$4:$O$12,MATCH($B14,Přehled_To_2018_KS!$B$4:$O$4,0),0)</f>
        <v>231</v>
      </c>
      <c r="J11" s="225">
        <f>HLOOKUP(H11,Přehled_To_2018_KS!$C$4:$O$13,10,0)</f>
        <v>187.625</v>
      </c>
      <c r="K11" s="187"/>
      <c r="L11" s="187"/>
    </row>
    <row r="12" spans="1:12" x14ac:dyDescent="0.25">
      <c r="A12" s="538" t="s">
        <v>109</v>
      </c>
      <c r="B12" s="239" t="s">
        <v>181</v>
      </c>
      <c r="C12" s="262">
        <f>VLOOKUP($C$2,Přehled_trest_2018_KS!$B$4:$O$12,MATCH($B12,Přehled_trest_2018_KS!$B$4:$O$4,0),0)</f>
        <v>301</v>
      </c>
      <c r="D12" s="263">
        <f>HLOOKUP(B12,Přehled_trest_2018_KS!$C$4:$O$13,10,0)</f>
        <v>159.25</v>
      </c>
      <c r="E12" s="210"/>
      <c r="F12" s="322"/>
      <c r="G12" s="515"/>
      <c r="H12" s="224" t="s">
        <v>112</v>
      </c>
      <c r="I12" s="252">
        <f>VLOOKUP($C$2,Přehled_To_2018_KS!$B$4:$O$12,MATCH($B15,Přehled_To_2018_KS!$B$4:$O$4,0),0)</f>
        <v>101.34952766531713</v>
      </c>
      <c r="J12" s="253">
        <f>HLOOKUP(H12,Přehled_To_2018_KS!$C$4:$O$13,10,0)</f>
        <v>99.647494533934236</v>
      </c>
      <c r="K12" s="187"/>
      <c r="L12" s="187"/>
    </row>
    <row r="13" spans="1:12" ht="16.5" thickBot="1" x14ac:dyDescent="0.3">
      <c r="A13" s="536"/>
      <c r="B13" s="221" t="s">
        <v>186</v>
      </c>
      <c r="C13" s="269">
        <f>VLOOKUP($C$2,Přehled_trest_2018_KS!$B$4:$O$12,MATCH($B13,Přehled_trest_2018_KS!$B$4:$O$4,0),0)</f>
        <v>289</v>
      </c>
      <c r="D13" s="222">
        <f>HLOOKUP(B13,Přehled_trest_2018_KS!$C$4:$O$13,10,0)</f>
        <v>155</v>
      </c>
      <c r="E13" s="210"/>
      <c r="F13" s="322"/>
      <c r="G13" s="546"/>
      <c r="H13" s="306" t="s">
        <v>177</v>
      </c>
      <c r="I13" s="307">
        <f>VLOOKUP($C$2,Přehled_To_2018_KS!$B$4:$O$12,MATCH($B16,Přehled_To_2018_KS!$B$4:$O$4,0),0)</f>
        <v>22.757085020242915</v>
      </c>
      <c r="J13" s="309">
        <f>HLOOKUP(H13,Přehled_To_2018_KS!$C$4:$O$13,10,0)</f>
        <v>24.446254071661237</v>
      </c>
      <c r="K13" s="187"/>
      <c r="L13" s="187"/>
    </row>
    <row r="14" spans="1:12" ht="16.5" thickTop="1" x14ac:dyDescent="0.25">
      <c r="A14" s="536"/>
      <c r="B14" s="221" t="s">
        <v>185</v>
      </c>
      <c r="C14" s="269">
        <f>VLOOKUP($C$2,Přehled_trest_2018_KS!$B$4:$O$12,MATCH($B14,Přehled_trest_2018_KS!$B$4:$O$4,0),0)</f>
        <v>159</v>
      </c>
      <c r="D14" s="222">
        <f>HLOOKUP(B14,Přehled_trest_2018_KS!$C$4:$O$13,10,0)</f>
        <v>96.375</v>
      </c>
      <c r="E14" s="210"/>
      <c r="F14" s="322"/>
      <c r="G14" s="187" t="s">
        <v>263</v>
      </c>
      <c r="H14" s="187"/>
      <c r="I14" s="187"/>
      <c r="J14" s="187"/>
      <c r="K14" s="187"/>
      <c r="L14" s="187"/>
    </row>
    <row r="15" spans="1:12" x14ac:dyDescent="0.25">
      <c r="A15" s="536"/>
      <c r="B15" s="221" t="s">
        <v>112</v>
      </c>
      <c r="C15" s="250">
        <f>VLOOKUP($C$2,Přehled_trest_2018_KS!$B$4:$O$12,MATCH($B15,Přehled_trest_2018_KS!$B$4:$O$4,0),0)</f>
        <v>96.013289036544847</v>
      </c>
      <c r="D15" s="251">
        <f>HLOOKUP(B15,Přehled_trest_2018_KS!$C$4:$O$13,10,0)</f>
        <v>97.331240188383049</v>
      </c>
      <c r="E15" s="210"/>
      <c r="F15" s="322"/>
      <c r="G15" s="323" t="s">
        <v>200</v>
      </c>
      <c r="H15" s="187"/>
      <c r="I15" s="187"/>
      <c r="J15" s="187"/>
      <c r="K15" s="187"/>
      <c r="L15" s="187"/>
    </row>
    <row r="16" spans="1:12" x14ac:dyDescent="0.25">
      <c r="A16" s="537"/>
      <c r="B16" s="230" t="s">
        <v>177</v>
      </c>
      <c r="C16" s="284">
        <f>VLOOKUP($C$2,Přehled_trest_2018_KS!$B$4:$O$12,MATCH($B16,Přehled_trest_2018_KS!$B$4:$O$4,0),0)</f>
        <v>200.81314878892732</v>
      </c>
      <c r="D16" s="231">
        <f>HLOOKUP(B16,Přehled_trest_2018_KS!$C$4:$O$13,10,0)</f>
        <v>226.94758064516131</v>
      </c>
      <c r="E16" s="210"/>
      <c r="F16" s="322"/>
      <c r="G16" s="187"/>
      <c r="H16" s="187"/>
      <c r="I16" s="187"/>
      <c r="J16" s="187"/>
      <c r="K16" s="187"/>
      <c r="L16" s="187"/>
    </row>
    <row r="17" spans="1:12" x14ac:dyDescent="0.25">
      <c r="A17" s="289" t="s">
        <v>175</v>
      </c>
      <c r="B17" s="290"/>
      <c r="C17" s="291">
        <f>VLOOKUP($C$2,Přehled_trest_2018_KS!$B$4:$O$12,MATCH($A17,Přehled_trest_2018_KS!$B$4:$O$4,0),0)</f>
        <v>41</v>
      </c>
      <c r="D17" s="293">
        <f>HLOOKUP(A17,Přehled_trest_2018_KS!$C$4:$O$13,10,0)</f>
        <v>28.625</v>
      </c>
      <c r="E17" s="210"/>
      <c r="F17" s="322"/>
      <c r="G17" s="187"/>
      <c r="H17" s="187"/>
      <c r="I17" s="187"/>
      <c r="J17" s="187"/>
      <c r="K17" s="187"/>
      <c r="L17" s="187"/>
    </row>
    <row r="18" spans="1:12" ht="16.5" thickBot="1" x14ac:dyDescent="0.3">
      <c r="A18" s="520" t="s">
        <v>114</v>
      </c>
      <c r="B18" s="521"/>
      <c r="C18" s="310">
        <f>VLOOKUP($C$2,Přehled_trest_2018_KS!$B$4:$O$12,MATCH($A18,Přehled_trest_2018_KS!$B$4:$O$4,0),0)</f>
        <v>75.61</v>
      </c>
      <c r="D18" s="310">
        <f>HLOOKUP(A18,Přehled_trest_2018_KS!$C$4:$O$13,10,0)</f>
        <v>84.36</v>
      </c>
      <c r="E18" s="210"/>
      <c r="F18" s="322"/>
      <c r="G18" s="187"/>
      <c r="H18" s="187"/>
      <c r="I18" s="187"/>
      <c r="J18" s="187"/>
      <c r="K18" s="187"/>
      <c r="L18" s="187"/>
    </row>
    <row r="19" spans="1:12" ht="16.5" thickTop="1" x14ac:dyDescent="0.25">
      <c r="A19" s="288" t="s">
        <v>263</v>
      </c>
      <c r="B19" s="184"/>
      <c r="C19" s="184"/>
      <c r="D19" s="184"/>
      <c r="E19" s="184"/>
      <c r="G19" s="187"/>
      <c r="H19" s="187"/>
      <c r="I19" s="187"/>
      <c r="J19" s="187"/>
      <c r="K19" s="187"/>
      <c r="L19" s="187"/>
    </row>
    <row r="20" spans="1:12" x14ac:dyDescent="0.25">
      <c r="A20" s="288" t="s">
        <v>200</v>
      </c>
      <c r="B20" s="184"/>
      <c r="C20" s="184"/>
      <c r="D20" s="184"/>
      <c r="E20" s="184"/>
      <c r="G20" s="187"/>
      <c r="H20" s="187"/>
      <c r="I20" s="187"/>
      <c r="J20" s="187"/>
      <c r="K20" s="187"/>
      <c r="L20" s="187"/>
    </row>
    <row r="21" spans="1:12" x14ac:dyDescent="0.25">
      <c r="A21" s="184"/>
      <c r="B21" s="184"/>
      <c r="C21" s="184"/>
      <c r="D21" s="184"/>
      <c r="E21" s="184"/>
      <c r="G21" s="187"/>
      <c r="H21" s="187"/>
      <c r="I21" s="187"/>
      <c r="J21" s="187"/>
      <c r="K21" s="187"/>
      <c r="L21" s="187"/>
    </row>
    <row r="22" spans="1:12" x14ac:dyDescent="0.25">
      <c r="A22" s="184"/>
      <c r="B22" s="184"/>
      <c r="C22" s="184"/>
      <c r="D22" s="184"/>
      <c r="E22" s="184"/>
      <c r="G22" s="187"/>
      <c r="H22" s="187"/>
      <c r="I22" s="187"/>
      <c r="J22" s="187"/>
      <c r="K22" s="187"/>
      <c r="L22" s="187"/>
    </row>
    <row r="23" spans="1:12" x14ac:dyDescent="0.25">
      <c r="A23" s="184"/>
      <c r="B23" s="184"/>
      <c r="C23" s="184"/>
      <c r="D23" s="184"/>
      <c r="E23" s="184"/>
      <c r="G23" s="187"/>
      <c r="H23" s="187"/>
      <c r="I23" s="187"/>
      <c r="J23" s="187"/>
      <c r="K23" s="187"/>
      <c r="L23" s="187"/>
    </row>
    <row r="24" spans="1:12" x14ac:dyDescent="0.25">
      <c r="A24" s="184"/>
      <c r="B24" s="184"/>
      <c r="C24" s="184"/>
      <c r="D24" s="184"/>
      <c r="E24" s="184"/>
      <c r="G24" s="187"/>
      <c r="H24" s="187"/>
      <c r="I24" s="187"/>
      <c r="J24" s="187"/>
      <c r="K24" s="187"/>
      <c r="L24" s="187"/>
    </row>
    <row r="25" spans="1:12" x14ac:dyDescent="0.25">
      <c r="A25" s="184"/>
      <c r="B25" s="184"/>
      <c r="C25" s="184"/>
      <c r="D25" s="184"/>
      <c r="E25" s="184"/>
      <c r="G25" s="187"/>
      <c r="H25" s="187"/>
      <c r="I25" s="187"/>
      <c r="J25" s="187"/>
      <c r="K25" s="187"/>
      <c r="L25" s="187"/>
    </row>
    <row r="26" spans="1:12" x14ac:dyDescent="0.25">
      <c r="A26" s="184"/>
      <c r="B26" s="184"/>
      <c r="C26" s="184"/>
      <c r="D26" s="184"/>
      <c r="E26" s="184"/>
      <c r="G26" s="187"/>
      <c r="H26" s="187"/>
      <c r="I26" s="187"/>
      <c r="J26" s="187"/>
      <c r="K26" s="187"/>
      <c r="L26" s="187"/>
    </row>
    <row r="27" spans="1:12" x14ac:dyDescent="0.25">
      <c r="A27" s="184"/>
      <c r="B27" s="184"/>
      <c r="C27" s="184"/>
      <c r="D27" s="184"/>
      <c r="E27" s="184"/>
      <c r="G27" s="187"/>
      <c r="H27" s="187"/>
      <c r="I27" s="187"/>
      <c r="J27" s="187"/>
      <c r="K27" s="187"/>
      <c r="L27" s="187"/>
    </row>
    <row r="28" spans="1:12" x14ac:dyDescent="0.25">
      <c r="A28" s="184"/>
      <c r="B28" s="184"/>
      <c r="C28" s="184"/>
      <c r="D28" s="184"/>
      <c r="E28" s="184"/>
      <c r="G28" s="187"/>
      <c r="H28" s="187"/>
      <c r="I28" s="187"/>
      <c r="J28" s="187"/>
      <c r="K28" s="187"/>
      <c r="L28" s="187"/>
    </row>
    <row r="29" spans="1:12" x14ac:dyDescent="0.25">
      <c r="A29" s="184"/>
      <c r="B29" s="184"/>
      <c r="C29" s="184"/>
      <c r="D29" s="184"/>
      <c r="E29" s="184"/>
      <c r="G29" s="187"/>
      <c r="H29" s="187"/>
      <c r="I29" s="187"/>
      <c r="J29" s="187"/>
      <c r="K29" s="187"/>
      <c r="L29" s="187"/>
    </row>
    <row r="30" spans="1:12" x14ac:dyDescent="0.25">
      <c r="A30" s="184"/>
      <c r="B30" s="184"/>
      <c r="C30" s="184"/>
      <c r="D30" s="184"/>
      <c r="E30" s="184"/>
      <c r="G30" s="187"/>
      <c r="H30" s="187"/>
      <c r="I30" s="187"/>
      <c r="J30" s="187"/>
      <c r="K30" s="187"/>
      <c r="L30" s="187"/>
    </row>
    <row r="31" spans="1:12" x14ac:dyDescent="0.25">
      <c r="A31" s="184"/>
      <c r="B31" s="184"/>
      <c r="C31" s="184"/>
      <c r="D31" s="184"/>
      <c r="E31" s="184"/>
      <c r="G31" s="187"/>
      <c r="H31" s="187"/>
      <c r="I31" s="187"/>
      <c r="J31" s="187"/>
      <c r="K31" s="187"/>
      <c r="L31" s="187"/>
    </row>
    <row r="32" spans="1:12" x14ac:dyDescent="0.25">
      <c r="A32" s="184"/>
      <c r="B32" s="184"/>
      <c r="C32" s="184"/>
      <c r="D32" s="184"/>
      <c r="E32" s="184"/>
      <c r="G32" s="187"/>
      <c r="H32" s="187"/>
      <c r="I32" s="187"/>
      <c r="J32" s="187"/>
      <c r="K32" s="187"/>
      <c r="L32" s="187"/>
    </row>
    <row r="33" spans="1:12" x14ac:dyDescent="0.25">
      <c r="A33" s="184"/>
      <c r="B33" s="184"/>
      <c r="C33" s="184"/>
      <c r="D33" s="184"/>
      <c r="E33" s="184"/>
      <c r="G33" s="187"/>
      <c r="H33" s="187"/>
      <c r="I33" s="187"/>
      <c r="J33" s="187"/>
      <c r="K33" s="187"/>
      <c r="L33" s="187"/>
    </row>
    <row r="34" spans="1:12" x14ac:dyDescent="0.25">
      <c r="A34" s="184"/>
      <c r="B34" s="184"/>
      <c r="C34" s="184"/>
      <c r="D34" s="184"/>
      <c r="E34" s="184"/>
      <c r="G34" s="187"/>
      <c r="H34" s="187"/>
      <c r="I34" s="187"/>
      <c r="J34" s="187"/>
      <c r="K34" s="187"/>
      <c r="L34" s="187"/>
    </row>
    <row r="35" spans="1:12" x14ac:dyDescent="0.25">
      <c r="A35" s="184"/>
      <c r="B35" s="184"/>
      <c r="C35" s="184"/>
      <c r="D35" s="184"/>
      <c r="E35" s="184"/>
      <c r="G35" s="187"/>
      <c r="H35" s="187"/>
      <c r="I35" s="187"/>
      <c r="J35" s="187"/>
      <c r="K35" s="187"/>
      <c r="L35" s="187"/>
    </row>
    <row r="36" spans="1:12" x14ac:dyDescent="0.25">
      <c r="A36" s="184"/>
      <c r="B36" s="184"/>
      <c r="C36" s="184"/>
      <c r="D36" s="184"/>
      <c r="E36" s="184"/>
      <c r="G36" s="187"/>
      <c r="H36" s="187"/>
      <c r="I36" s="187"/>
      <c r="J36" s="187"/>
      <c r="K36" s="187"/>
      <c r="L36" s="187"/>
    </row>
    <row r="37" spans="1:12" x14ac:dyDescent="0.25">
      <c r="A37" s="184"/>
      <c r="B37" s="184"/>
      <c r="C37" s="184"/>
      <c r="D37" s="184"/>
      <c r="E37" s="184"/>
      <c r="G37" s="187"/>
      <c r="H37" s="187"/>
      <c r="I37" s="187"/>
      <c r="J37" s="187"/>
      <c r="K37" s="187"/>
      <c r="L37" s="187"/>
    </row>
    <row r="38" spans="1:12" x14ac:dyDescent="0.25">
      <c r="A38" s="184"/>
      <c r="B38" s="184"/>
      <c r="C38" s="184"/>
      <c r="D38" s="184"/>
      <c r="E38" s="184"/>
      <c r="G38" s="187"/>
      <c r="H38" s="187"/>
      <c r="I38" s="187"/>
      <c r="J38" s="187"/>
      <c r="K38" s="187"/>
      <c r="L38" s="187"/>
    </row>
    <row r="39" spans="1:12" x14ac:dyDescent="0.25">
      <c r="A39" s="184"/>
      <c r="B39" s="184"/>
      <c r="C39" s="184"/>
      <c r="D39" s="184"/>
      <c r="E39" s="184"/>
      <c r="G39" s="187"/>
      <c r="H39" s="187"/>
      <c r="I39" s="187"/>
      <c r="J39" s="187"/>
      <c r="K39" s="187"/>
      <c r="L39" s="187"/>
    </row>
    <row r="40" spans="1:12" x14ac:dyDescent="0.25">
      <c r="A40" s="184"/>
      <c r="B40" s="184"/>
      <c r="C40" s="184"/>
      <c r="D40" s="184"/>
      <c r="E40" s="184"/>
      <c r="G40" s="187"/>
      <c r="H40" s="187"/>
      <c r="I40" s="187"/>
      <c r="J40" s="187"/>
      <c r="K40" s="187"/>
      <c r="L40" s="187"/>
    </row>
    <row r="41" spans="1:12" x14ac:dyDescent="0.25">
      <c r="A41" s="184"/>
      <c r="B41" s="184"/>
      <c r="C41" s="184"/>
      <c r="D41" s="184"/>
      <c r="E41" s="184"/>
      <c r="G41" s="187"/>
      <c r="H41" s="187"/>
      <c r="I41" s="187"/>
      <c r="J41" s="187"/>
      <c r="K41" s="187"/>
      <c r="L41" s="187"/>
    </row>
    <row r="42" spans="1:12" x14ac:dyDescent="0.25">
      <c r="A42" s="184"/>
      <c r="B42" s="184"/>
      <c r="C42" s="184"/>
      <c r="D42" s="184"/>
      <c r="E42" s="184"/>
      <c r="G42" s="187"/>
      <c r="H42" s="187"/>
      <c r="I42" s="187"/>
      <c r="J42" s="187"/>
      <c r="K42" s="187"/>
      <c r="L42" s="187"/>
    </row>
    <row r="43" spans="1:12" x14ac:dyDescent="0.25">
      <c r="A43" s="184"/>
      <c r="B43" s="184"/>
      <c r="C43" s="184"/>
      <c r="D43" s="184"/>
      <c r="E43" s="184"/>
      <c r="G43" s="187"/>
      <c r="H43" s="187"/>
      <c r="I43" s="187"/>
      <c r="J43" s="187"/>
      <c r="K43" s="187"/>
      <c r="L43" s="187"/>
    </row>
    <row r="44" spans="1:12" x14ac:dyDescent="0.25">
      <c r="A44" s="184"/>
      <c r="B44" s="184"/>
      <c r="C44" s="184"/>
      <c r="D44" s="184"/>
      <c r="E44" s="184"/>
      <c r="G44" s="187"/>
      <c r="H44" s="187"/>
      <c r="I44" s="187"/>
      <c r="J44" s="187"/>
      <c r="K44" s="187"/>
      <c r="L44" s="187"/>
    </row>
    <row r="45" spans="1:12" x14ac:dyDescent="0.25">
      <c r="A45" s="184"/>
      <c r="B45" s="184"/>
      <c r="C45" s="184"/>
      <c r="D45" s="184"/>
      <c r="E45" s="184"/>
      <c r="G45" s="187"/>
      <c r="H45" s="187"/>
      <c r="I45" s="187"/>
      <c r="J45" s="187"/>
      <c r="K45" s="187"/>
      <c r="L45" s="187"/>
    </row>
    <row r="46" spans="1:12" x14ac:dyDescent="0.25">
      <c r="A46" s="184"/>
      <c r="B46" s="184"/>
      <c r="C46" s="184"/>
      <c r="D46" s="184"/>
      <c r="E46" s="184"/>
      <c r="G46" s="187"/>
      <c r="H46" s="187"/>
      <c r="I46" s="187"/>
      <c r="J46" s="187"/>
      <c r="K46" s="187"/>
      <c r="L46" s="187"/>
    </row>
    <row r="47" spans="1:12" x14ac:dyDescent="0.25">
      <c r="A47" s="184"/>
      <c r="B47" s="184"/>
      <c r="C47" s="184"/>
      <c r="D47" s="184"/>
      <c r="E47" s="184"/>
      <c r="G47" s="187"/>
      <c r="H47" s="187"/>
      <c r="I47" s="187"/>
      <c r="J47" s="187"/>
      <c r="K47" s="187"/>
      <c r="L47" s="187"/>
    </row>
    <row r="48" spans="1:12" x14ac:dyDescent="0.25">
      <c r="A48" s="184"/>
      <c r="B48" s="184"/>
      <c r="C48" s="184"/>
      <c r="D48" s="184"/>
      <c r="E48" s="184"/>
      <c r="G48" s="187"/>
      <c r="H48" s="187"/>
      <c r="I48" s="187"/>
      <c r="J48" s="187"/>
      <c r="K48" s="187"/>
      <c r="L48" s="187"/>
    </row>
    <row r="49" spans="1:12" x14ac:dyDescent="0.25">
      <c r="A49" s="184"/>
      <c r="B49" s="184"/>
      <c r="C49" s="184"/>
      <c r="D49" s="184"/>
      <c r="E49" s="184"/>
      <c r="G49" s="187"/>
      <c r="H49" s="187"/>
      <c r="I49" s="187"/>
      <c r="J49" s="187"/>
      <c r="K49" s="187"/>
      <c r="L49" s="187"/>
    </row>
    <row r="50" spans="1:12" x14ac:dyDescent="0.25">
      <c r="A50" s="184"/>
      <c r="B50" s="184"/>
      <c r="C50" s="184"/>
      <c r="D50" s="184"/>
      <c r="E50" s="184"/>
      <c r="G50" s="187"/>
      <c r="H50" s="187"/>
      <c r="I50" s="187"/>
      <c r="J50" s="187"/>
      <c r="K50" s="187"/>
      <c r="L50" s="187"/>
    </row>
    <row r="51" spans="1:12" x14ac:dyDescent="0.25">
      <c r="A51" s="184"/>
      <c r="B51" s="184"/>
      <c r="C51" s="184"/>
      <c r="D51" s="184"/>
      <c r="E51" s="184"/>
      <c r="G51" s="187"/>
      <c r="H51" s="187"/>
      <c r="I51" s="187"/>
      <c r="J51" s="187"/>
      <c r="K51" s="187"/>
      <c r="L51" s="187"/>
    </row>
    <row r="52" spans="1:12" x14ac:dyDescent="0.25">
      <c r="A52" s="184"/>
      <c r="B52" s="184"/>
      <c r="C52" s="184"/>
      <c r="D52" s="184"/>
      <c r="E52" s="184"/>
      <c r="G52" s="187"/>
      <c r="H52" s="187"/>
      <c r="I52" s="187"/>
      <c r="J52" s="187"/>
      <c r="K52" s="187"/>
      <c r="L52" s="187"/>
    </row>
    <row r="53" spans="1:12" ht="15.6" customHeight="1" x14ac:dyDescent="0.25">
      <c r="A53" s="184" t="s">
        <v>269</v>
      </c>
      <c r="B53" s="184"/>
      <c r="C53" s="184"/>
      <c r="D53" s="184"/>
      <c r="E53" s="184"/>
      <c r="G53" s="187"/>
      <c r="H53" s="187"/>
      <c r="I53" s="187"/>
      <c r="J53" s="187"/>
      <c r="K53" s="187"/>
      <c r="L53" s="187"/>
    </row>
  </sheetData>
  <sheetProtection algorithmName="SHA-512" hashValue="6URqlCkgN7e+FdkA/HOHyDgdhLIIhsUww0AJYcdOA8pAtFfnVtsJAfLiukbkeMaN24iMP2hqJwDf9OGZEsfHDg==" saltValue="StDwPzzSNJjD+X9Bv5l2bA==" spinCount="100000" sheet="1" objects="1" scenarios="1"/>
  <mergeCells count="15">
    <mergeCell ref="G3:J3"/>
    <mergeCell ref="G1:J1"/>
    <mergeCell ref="G2:J2"/>
    <mergeCell ref="A18:B18"/>
    <mergeCell ref="G4:J4"/>
    <mergeCell ref="G5:H5"/>
    <mergeCell ref="G6:G8"/>
    <mergeCell ref="G9:G13"/>
    <mergeCell ref="A2:B2"/>
    <mergeCell ref="A4:D4"/>
    <mergeCell ref="A5:B5"/>
    <mergeCell ref="A6:A8"/>
    <mergeCell ref="A9:A11"/>
    <mergeCell ref="A12:A16"/>
    <mergeCell ref="A3:D3"/>
  </mergeCells>
  <pageMargins left="0.7" right="0.7" top="0.78740157499999996" bottom="0.78740157499999996" header="0.3" footer="0.3"/>
  <pageSetup paperSize="8" scale="78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-0.249977111117893"/>
    <pageSetUpPr fitToPage="1"/>
  </sheetPr>
  <dimension ref="A1:X44"/>
  <sheetViews>
    <sheetView zoomScale="80" zoomScaleNormal="80" workbookViewId="0">
      <pane ySplit="3" topLeftCell="A4" activePane="bottomLeft" state="frozen"/>
      <selection activeCell="D92" sqref="D92:F92"/>
      <selection pane="bottomLeft" activeCell="A4" sqref="A4:X4"/>
    </sheetView>
  </sheetViews>
  <sheetFormatPr defaultRowHeight="15.75" x14ac:dyDescent="0.25"/>
  <cols>
    <col min="1" max="1" width="3.5" style="155" customWidth="1"/>
    <col min="2" max="2" width="10.375" style="155" customWidth="1"/>
    <col min="3" max="3" width="16.25" style="155" customWidth="1"/>
    <col min="4" max="16384" width="9" style="155"/>
  </cols>
  <sheetData>
    <row r="1" spans="1:24" x14ac:dyDescent="0.25">
      <c r="A1" s="367" t="s">
        <v>268</v>
      </c>
    </row>
    <row r="2" spans="1:24" x14ac:dyDescent="0.25">
      <c r="A2" s="548" t="s">
        <v>194</v>
      </c>
      <c r="B2" s="549"/>
      <c r="C2" s="154" t="str">
        <f>'Výsl. KS trest - 2018'!C2</f>
        <v>MS Praha</v>
      </c>
    </row>
    <row r="4" spans="1:24" x14ac:dyDescent="0.25">
      <c r="A4" s="543" t="s">
        <v>197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</row>
    <row r="24" spans="1:24" x14ac:dyDescent="0.25">
      <c r="A24" s="543" t="s">
        <v>202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</row>
    <row r="44" spans="1:1" x14ac:dyDescent="0.25">
      <c r="A44" s="316" t="s">
        <v>269</v>
      </c>
    </row>
  </sheetData>
  <sheetProtection algorithmName="SHA-512" hashValue="eqD8W3FWz071tMvEFr37sldZs9ELJqifjZhznu+LcsM0uNpZ9zkSouOxzLjw7Ya7ImZLmgZojbEYjULHhXEdGw==" saltValue="UTnI2007V9zcSrYd+R0fEw==" spinCount="100000" sheet="1" objects="1" scenarios="1"/>
  <mergeCells count="3">
    <mergeCell ref="A2:B2"/>
    <mergeCell ref="A4:X4"/>
    <mergeCell ref="A24:X24"/>
  </mergeCells>
  <pageMargins left="0.7" right="0.7" top="0.78740157499999996" bottom="0.78740157499999996" header="0.3" footer="0.3"/>
  <pageSetup paperSize="8" scale="80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9" tint="0.59999389629810485"/>
  </sheetPr>
  <dimension ref="A1:N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customWidth="1"/>
    <col min="9" max="9" width="14.625" customWidth="1"/>
    <col min="10" max="14" width="12.625" customWidth="1"/>
  </cols>
  <sheetData>
    <row r="1" spans="1:14" x14ac:dyDescent="0.25">
      <c r="A1" s="3" t="s">
        <v>271</v>
      </c>
    </row>
    <row r="2" spans="1:14" ht="16.5" thickBot="1" x14ac:dyDescent="0.3">
      <c r="A2" s="3" t="s">
        <v>198</v>
      </c>
    </row>
    <row r="3" spans="1:14" ht="16.5" customHeight="1" thickTop="1" x14ac:dyDescent="0.25">
      <c r="A3" s="111"/>
      <c r="B3" s="112"/>
      <c r="C3" s="496" t="s">
        <v>1</v>
      </c>
      <c r="D3" s="497"/>
      <c r="E3" s="498"/>
      <c r="F3" s="500" t="s">
        <v>108</v>
      </c>
      <c r="G3" s="501"/>
      <c r="H3" s="502"/>
      <c r="I3" s="504" t="s">
        <v>109</v>
      </c>
      <c r="J3" s="499"/>
      <c r="K3" s="499"/>
      <c r="L3" s="499"/>
      <c r="M3" s="505"/>
      <c r="N3" s="129"/>
    </row>
    <row r="4" spans="1:14" ht="48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477" t="s">
        <v>99</v>
      </c>
      <c r="G4" s="82" t="s">
        <v>100</v>
      </c>
      <c r="H4" s="439" t="s">
        <v>163</v>
      </c>
      <c r="I4" s="52" t="s">
        <v>182</v>
      </c>
      <c r="J4" s="6" t="s">
        <v>183</v>
      </c>
      <c r="K4" s="6" t="s">
        <v>185</v>
      </c>
      <c r="L4" s="6" t="s">
        <v>112</v>
      </c>
      <c r="M4" s="46" t="s">
        <v>177</v>
      </c>
      <c r="N4" s="130" t="s">
        <v>175</v>
      </c>
    </row>
    <row r="5" spans="1:14" ht="16.5" thickTop="1" x14ac:dyDescent="0.25">
      <c r="A5" s="115">
        <v>101</v>
      </c>
      <c r="B5" s="119" t="s">
        <v>3</v>
      </c>
      <c r="C5" s="478">
        <v>822</v>
      </c>
      <c r="D5" s="419">
        <v>426</v>
      </c>
      <c r="E5" s="420">
        <v>1958</v>
      </c>
      <c r="F5" s="483">
        <v>42.647060000000003</v>
      </c>
      <c r="G5" s="484">
        <v>60.86956</v>
      </c>
      <c r="H5" s="479">
        <f>F5*G5/100</f>
        <v>25.959077774936006</v>
      </c>
      <c r="I5" s="13">
        <v>351</v>
      </c>
      <c r="J5" s="13">
        <v>363</v>
      </c>
      <c r="K5" s="13">
        <v>295</v>
      </c>
      <c r="L5" s="121">
        <f>J5/I5*100</f>
        <v>103.41880341880344</v>
      </c>
      <c r="M5" s="124">
        <f>K5/J5*365</f>
        <v>296.62534435261711</v>
      </c>
      <c r="N5" s="132">
        <v>101</v>
      </c>
    </row>
    <row r="6" spans="1:14" x14ac:dyDescent="0.25">
      <c r="A6" s="13">
        <v>102</v>
      </c>
      <c r="B6" s="88" t="s">
        <v>14</v>
      </c>
      <c r="C6" s="480">
        <v>585</v>
      </c>
      <c r="D6" s="422">
        <v>463</v>
      </c>
      <c r="E6" s="423">
        <v>1017</v>
      </c>
      <c r="F6" s="469">
        <v>22.619050000000001</v>
      </c>
      <c r="G6" s="470">
        <v>42.105260000000001</v>
      </c>
      <c r="H6" s="479">
        <f t="shared" ref="H6:H13" si="0">F6*G6/100</f>
        <v>9.5238098120300005</v>
      </c>
      <c r="I6" s="13">
        <v>148</v>
      </c>
      <c r="J6" s="13">
        <v>243</v>
      </c>
      <c r="K6" s="13">
        <v>89</v>
      </c>
      <c r="L6" s="16">
        <f t="shared" ref="L6:L13" si="1">J6/I6*100</f>
        <v>164.18918918918919</v>
      </c>
      <c r="M6" s="29">
        <f t="shared" ref="M6:M13" si="2">K6/J6*365</f>
        <v>133.68312757201647</v>
      </c>
      <c r="N6" s="133">
        <v>48</v>
      </c>
    </row>
    <row r="7" spans="1:14" x14ac:dyDescent="0.25">
      <c r="A7" s="13">
        <v>103</v>
      </c>
      <c r="B7" s="88" t="s">
        <v>25</v>
      </c>
      <c r="C7" s="480">
        <v>430</v>
      </c>
      <c r="D7" s="422">
        <v>266</v>
      </c>
      <c r="E7" s="423">
        <v>924</v>
      </c>
      <c r="F7" s="469">
        <v>60.294119999999999</v>
      </c>
      <c r="G7" s="470">
        <v>53.125</v>
      </c>
      <c r="H7" s="479">
        <f t="shared" si="0"/>
        <v>32.031251249999997</v>
      </c>
      <c r="I7" s="13">
        <v>66</v>
      </c>
      <c r="J7" s="13">
        <v>115</v>
      </c>
      <c r="K7" s="13">
        <v>26</v>
      </c>
      <c r="L7" s="16">
        <f t="shared" si="1"/>
        <v>174.24242424242425</v>
      </c>
      <c r="M7" s="29">
        <f t="shared" si="2"/>
        <v>82.521739130434781</v>
      </c>
      <c r="N7" s="133">
        <v>27</v>
      </c>
    </row>
    <row r="8" spans="1:14" x14ac:dyDescent="0.25">
      <c r="A8" s="13">
        <v>104</v>
      </c>
      <c r="B8" s="88" t="s">
        <v>34</v>
      </c>
      <c r="C8" s="480">
        <v>472</v>
      </c>
      <c r="D8" s="422">
        <v>197</v>
      </c>
      <c r="E8" s="423">
        <v>1481</v>
      </c>
      <c r="F8" s="469">
        <v>7.1428580000000004</v>
      </c>
      <c r="G8" s="470">
        <v>33.33334</v>
      </c>
      <c r="H8" s="479">
        <f t="shared" si="0"/>
        <v>2.3809531428572002</v>
      </c>
      <c r="I8" s="13">
        <v>73</v>
      </c>
      <c r="J8" s="13">
        <v>104</v>
      </c>
      <c r="K8" s="13">
        <v>36</v>
      </c>
      <c r="L8" s="16">
        <f t="shared" si="1"/>
        <v>142.46575342465752</v>
      </c>
      <c r="M8" s="29">
        <f t="shared" si="2"/>
        <v>126.34615384615384</v>
      </c>
      <c r="N8" s="133">
        <v>30</v>
      </c>
    </row>
    <row r="9" spans="1:14" x14ac:dyDescent="0.25">
      <c r="A9" s="13">
        <v>105</v>
      </c>
      <c r="B9" s="88" t="s">
        <v>44</v>
      </c>
      <c r="C9" s="480">
        <v>467</v>
      </c>
      <c r="D9" s="422">
        <v>185</v>
      </c>
      <c r="E9" s="423">
        <v>1136</v>
      </c>
      <c r="F9" s="469">
        <v>27.142859999999999</v>
      </c>
      <c r="G9" s="470">
        <v>47.36842</v>
      </c>
      <c r="H9" s="479">
        <f t="shared" si="0"/>
        <v>12.857143924811998</v>
      </c>
      <c r="I9" s="13">
        <v>73</v>
      </c>
      <c r="J9" s="13">
        <v>102</v>
      </c>
      <c r="K9" s="13">
        <v>62</v>
      </c>
      <c r="L9" s="16">
        <f t="shared" si="1"/>
        <v>139.72602739726028</v>
      </c>
      <c r="M9" s="29">
        <f t="shared" si="2"/>
        <v>221.8627450980392</v>
      </c>
      <c r="N9" s="133">
        <v>49</v>
      </c>
    </row>
    <row r="10" spans="1:14" x14ac:dyDescent="0.25">
      <c r="A10" s="13">
        <v>106</v>
      </c>
      <c r="B10" s="88" t="s">
        <v>55</v>
      </c>
      <c r="C10" s="480">
        <v>496</v>
      </c>
      <c r="D10" s="422">
        <v>259</v>
      </c>
      <c r="E10" s="423">
        <v>1378</v>
      </c>
      <c r="F10" s="469">
        <v>38.823529999999998</v>
      </c>
      <c r="G10" s="470">
        <v>37.5</v>
      </c>
      <c r="H10" s="479">
        <f t="shared" si="0"/>
        <v>14.558823749999998</v>
      </c>
      <c r="I10" s="13">
        <v>79</v>
      </c>
      <c r="J10" s="13">
        <v>86</v>
      </c>
      <c r="K10" s="13">
        <v>28</v>
      </c>
      <c r="L10" s="16">
        <f t="shared" si="1"/>
        <v>108.86075949367088</v>
      </c>
      <c r="M10" s="29">
        <f t="shared" si="2"/>
        <v>118.83720930232559</v>
      </c>
      <c r="N10" s="133">
        <v>36</v>
      </c>
    </row>
    <row r="11" spans="1:14" x14ac:dyDescent="0.25">
      <c r="A11" s="13">
        <v>107</v>
      </c>
      <c r="B11" s="88" t="s">
        <v>67</v>
      </c>
      <c r="C11" s="480">
        <v>534</v>
      </c>
      <c r="D11" s="422">
        <v>260</v>
      </c>
      <c r="E11" s="423">
        <v>1494</v>
      </c>
      <c r="F11" s="469">
        <v>37.301589999999997</v>
      </c>
      <c r="G11" s="470">
        <v>51.162790000000001</v>
      </c>
      <c r="H11" s="479">
        <f t="shared" si="0"/>
        <v>19.084534158360999</v>
      </c>
      <c r="I11" s="13">
        <v>150</v>
      </c>
      <c r="J11" s="13">
        <v>158</v>
      </c>
      <c r="K11" s="13">
        <v>109</v>
      </c>
      <c r="L11" s="16">
        <f t="shared" si="1"/>
        <v>105.33333333333333</v>
      </c>
      <c r="M11" s="29">
        <f t="shared" si="2"/>
        <v>251.80379746835445</v>
      </c>
      <c r="N11" s="133">
        <v>68</v>
      </c>
    </row>
    <row r="12" spans="1:14" ht="16.5" thickBot="1" x14ac:dyDescent="0.3">
      <c r="A12" s="18">
        <v>108</v>
      </c>
      <c r="B12" s="90" t="s">
        <v>82</v>
      </c>
      <c r="C12" s="481">
        <v>559</v>
      </c>
      <c r="D12" s="425">
        <v>308</v>
      </c>
      <c r="E12" s="426">
        <v>1107</v>
      </c>
      <c r="F12" s="472">
        <v>27.5</v>
      </c>
      <c r="G12" s="473">
        <v>45.454549999999998</v>
      </c>
      <c r="H12" s="474">
        <f t="shared" si="0"/>
        <v>12.50000125</v>
      </c>
      <c r="I12" s="18">
        <v>212</v>
      </c>
      <c r="J12" s="18">
        <v>263</v>
      </c>
      <c r="K12" s="18">
        <v>158</v>
      </c>
      <c r="L12" s="21">
        <f t="shared" si="1"/>
        <v>124.0566037735849</v>
      </c>
      <c r="M12" s="31">
        <f t="shared" si="2"/>
        <v>219.27756653992395</v>
      </c>
      <c r="N12" s="134">
        <v>46</v>
      </c>
    </row>
    <row r="13" spans="1:14" ht="17.25" thickTop="1" thickBot="1" x14ac:dyDescent="0.3">
      <c r="A13" s="39"/>
      <c r="B13" s="44" t="s">
        <v>131</v>
      </c>
      <c r="C13" s="427">
        <v>570</v>
      </c>
      <c r="D13" s="428">
        <v>307</v>
      </c>
      <c r="E13" s="429">
        <v>1444</v>
      </c>
      <c r="F13" s="485">
        <v>35.020000000000003</v>
      </c>
      <c r="G13" s="486">
        <v>49.54</v>
      </c>
      <c r="H13" s="475">
        <f t="shared" si="0"/>
        <v>17.348908000000002</v>
      </c>
      <c r="I13" s="135">
        <f>AVERAGE(I5:I12)</f>
        <v>144</v>
      </c>
      <c r="J13" s="41">
        <f t="shared" ref="J13:K13" si="3">AVERAGE(J5:J12)</f>
        <v>179.25</v>
      </c>
      <c r="K13" s="41">
        <f t="shared" si="3"/>
        <v>100.375</v>
      </c>
      <c r="L13" s="34">
        <f t="shared" si="1"/>
        <v>124.47916666666667</v>
      </c>
      <c r="M13" s="125">
        <f t="shared" si="2"/>
        <v>204.38981868898188</v>
      </c>
      <c r="N13" s="131">
        <f>AVERAGE(N5:N12)</f>
        <v>50.625</v>
      </c>
    </row>
    <row r="14" spans="1:14" ht="16.5" thickTop="1" x14ac:dyDescent="0.25"/>
    <row r="18" spans="1:1" x14ac:dyDescent="0.25">
      <c r="A18" s="3"/>
    </row>
  </sheetData>
  <sheetProtection password="E167" sheet="1" objects="1" scenarios="1"/>
  <mergeCells count="3">
    <mergeCell ref="C3:E3"/>
    <mergeCell ref="F3:H3"/>
    <mergeCell ref="I3:M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9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style="113" customWidth="1"/>
    <col min="2" max="2" width="22.375" style="113" hidden="1" customWidth="1"/>
    <col min="3" max="3" width="13.375" style="113" customWidth="1"/>
    <col min="4" max="4" width="18.25" style="113" bestFit="1" customWidth="1"/>
    <col min="5" max="11" width="12.625" style="113" customWidth="1"/>
  </cols>
  <sheetData>
    <row r="1" spans="1:11" x14ac:dyDescent="0.25">
      <c r="A1" s="3" t="s">
        <v>284</v>
      </c>
    </row>
    <row r="2" spans="1:11" x14ac:dyDescent="0.25">
      <c r="A2" s="3" t="s">
        <v>286</v>
      </c>
    </row>
    <row r="3" spans="1:11" ht="16.5" thickBot="1" x14ac:dyDescent="0.3"/>
    <row r="4" spans="1:11" ht="16.5" thickTop="1" x14ac:dyDescent="0.25">
      <c r="A4" s="111"/>
      <c r="B4" s="111"/>
      <c r="C4" s="111"/>
      <c r="D4" s="111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36">
        <v>366</v>
      </c>
      <c r="F6" s="122">
        <v>211</v>
      </c>
      <c r="G6" s="124">
        <v>892</v>
      </c>
      <c r="H6" s="115">
        <v>919</v>
      </c>
      <c r="I6" s="115">
        <v>946</v>
      </c>
      <c r="J6" s="115">
        <v>535</v>
      </c>
      <c r="K6" s="122">
        <f>J6/I6*365</f>
        <v>206.42177589852008</v>
      </c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28">
        <v>219</v>
      </c>
      <c r="F7" s="15">
        <v>160</v>
      </c>
      <c r="G7" s="29">
        <v>474</v>
      </c>
      <c r="H7" s="13">
        <v>265</v>
      </c>
      <c r="I7" s="13">
        <v>249</v>
      </c>
      <c r="J7" s="13">
        <v>143</v>
      </c>
      <c r="K7" s="122">
        <f t="shared" ref="K7:K70" si="1">J7/I7*365</f>
        <v>209.61847389558235</v>
      </c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28">
        <v>225</v>
      </c>
      <c r="F8" s="15">
        <v>167</v>
      </c>
      <c r="G8" s="29">
        <v>460</v>
      </c>
      <c r="H8" s="13">
        <v>99</v>
      </c>
      <c r="I8" s="13">
        <v>114</v>
      </c>
      <c r="J8" s="13">
        <v>34</v>
      </c>
      <c r="K8" s="122">
        <f t="shared" si="1"/>
        <v>108.85964912280701</v>
      </c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28">
        <v>149</v>
      </c>
      <c r="F9" s="15">
        <v>31</v>
      </c>
      <c r="G9" s="29">
        <v>401</v>
      </c>
      <c r="H9" s="13">
        <v>137</v>
      </c>
      <c r="I9" s="13">
        <v>134</v>
      </c>
      <c r="J9" s="13">
        <v>77</v>
      </c>
      <c r="K9" s="122">
        <f t="shared" si="1"/>
        <v>209.73880597014926</v>
      </c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28">
        <v>378</v>
      </c>
      <c r="F10" s="15">
        <v>186</v>
      </c>
      <c r="G10" s="29">
        <v>908</v>
      </c>
      <c r="H10" s="13">
        <v>268</v>
      </c>
      <c r="I10" s="13">
        <v>362</v>
      </c>
      <c r="J10" s="13">
        <v>161</v>
      </c>
      <c r="K10" s="122">
        <f t="shared" si="1"/>
        <v>162.3342541436464</v>
      </c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28">
        <v>302</v>
      </c>
      <c r="F11" s="15">
        <v>176</v>
      </c>
      <c r="G11" s="29">
        <v>805</v>
      </c>
      <c r="H11" s="13">
        <v>185</v>
      </c>
      <c r="I11" s="13">
        <v>163</v>
      </c>
      <c r="J11" s="13">
        <v>119</v>
      </c>
      <c r="K11" s="122">
        <f t="shared" si="1"/>
        <v>266.47239263803681</v>
      </c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28">
        <v>562</v>
      </c>
      <c r="F12" s="15">
        <v>227</v>
      </c>
      <c r="G12" s="29">
        <v>1491</v>
      </c>
      <c r="H12" s="13">
        <v>297</v>
      </c>
      <c r="I12" s="13">
        <v>379</v>
      </c>
      <c r="J12" s="13">
        <v>262</v>
      </c>
      <c r="K12" s="122">
        <f t="shared" si="1"/>
        <v>252.32189973614774</v>
      </c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28">
        <v>466</v>
      </c>
      <c r="F13" s="15">
        <v>173</v>
      </c>
      <c r="G13" s="29">
        <v>1007</v>
      </c>
      <c r="H13" s="13">
        <v>388</v>
      </c>
      <c r="I13" s="13">
        <v>447</v>
      </c>
      <c r="J13" s="13">
        <v>192</v>
      </c>
      <c r="K13" s="122">
        <f t="shared" si="1"/>
        <v>156.77852348993289</v>
      </c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28">
        <v>446</v>
      </c>
      <c r="F14" s="15">
        <v>274</v>
      </c>
      <c r="G14" s="29">
        <v>994</v>
      </c>
      <c r="H14" s="13">
        <v>919</v>
      </c>
      <c r="I14" s="13">
        <v>927</v>
      </c>
      <c r="J14" s="13">
        <v>529</v>
      </c>
      <c r="K14" s="122">
        <f t="shared" si="1"/>
        <v>208.29018338727079</v>
      </c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28">
        <v>313</v>
      </c>
      <c r="F15" s="15">
        <v>238</v>
      </c>
      <c r="G15" s="29">
        <v>677</v>
      </c>
      <c r="H15" s="13">
        <v>229</v>
      </c>
      <c r="I15" s="13">
        <v>239</v>
      </c>
      <c r="J15" s="13">
        <v>133</v>
      </c>
      <c r="K15" s="122">
        <f t="shared" si="1"/>
        <v>203.11715481171547</v>
      </c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28">
        <v>194</v>
      </c>
      <c r="F16" s="15">
        <v>121</v>
      </c>
      <c r="G16" s="29">
        <v>506</v>
      </c>
      <c r="H16" s="13">
        <v>141</v>
      </c>
      <c r="I16" s="13">
        <v>121</v>
      </c>
      <c r="J16" s="13">
        <v>54</v>
      </c>
      <c r="K16" s="122">
        <f t="shared" si="1"/>
        <v>162.89256198347107</v>
      </c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28">
        <v>220</v>
      </c>
      <c r="F17" s="15">
        <v>85</v>
      </c>
      <c r="G17" s="29">
        <v>609</v>
      </c>
      <c r="H17" s="13">
        <v>148</v>
      </c>
      <c r="I17" s="13">
        <v>159</v>
      </c>
      <c r="J17" s="13">
        <v>66</v>
      </c>
      <c r="K17" s="122">
        <f t="shared" si="1"/>
        <v>151.50943396226415</v>
      </c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28">
        <v>507</v>
      </c>
      <c r="F18" s="15">
        <v>199</v>
      </c>
      <c r="G18" s="29">
        <v>1498</v>
      </c>
      <c r="H18" s="13">
        <v>296</v>
      </c>
      <c r="I18" s="13">
        <v>316</v>
      </c>
      <c r="J18" s="13">
        <v>143</v>
      </c>
      <c r="K18" s="122">
        <f t="shared" si="1"/>
        <v>165.17405063291139</v>
      </c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28">
        <v>298</v>
      </c>
      <c r="F19" s="15">
        <v>100</v>
      </c>
      <c r="G19" s="29">
        <v>797</v>
      </c>
      <c r="H19" s="13">
        <v>183</v>
      </c>
      <c r="I19" s="13">
        <v>191</v>
      </c>
      <c r="J19" s="13">
        <v>110</v>
      </c>
      <c r="K19" s="122">
        <f t="shared" si="1"/>
        <v>210.20942408376965</v>
      </c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28">
        <v>620</v>
      </c>
      <c r="F20" s="15">
        <v>298</v>
      </c>
      <c r="G20" s="29">
        <v>1400</v>
      </c>
      <c r="H20" s="13">
        <v>470</v>
      </c>
      <c r="I20" s="13">
        <v>441</v>
      </c>
      <c r="J20" s="13">
        <v>290</v>
      </c>
      <c r="K20" s="122">
        <f t="shared" si="1"/>
        <v>240.02267573696147</v>
      </c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28">
        <v>466</v>
      </c>
      <c r="F21" s="15">
        <v>216</v>
      </c>
      <c r="G21" s="29">
        <v>1057</v>
      </c>
      <c r="H21" s="13">
        <v>454</v>
      </c>
      <c r="I21" s="13">
        <v>458</v>
      </c>
      <c r="J21" s="13">
        <v>188</v>
      </c>
      <c r="K21" s="122">
        <f t="shared" si="1"/>
        <v>149.82532751091705</v>
      </c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28">
        <v>286</v>
      </c>
      <c r="F22" s="15">
        <v>162</v>
      </c>
      <c r="G22" s="29">
        <v>727</v>
      </c>
      <c r="H22" s="13">
        <v>1613</v>
      </c>
      <c r="I22" s="13">
        <v>1617</v>
      </c>
      <c r="J22" s="13">
        <v>525</v>
      </c>
      <c r="K22" s="122">
        <f t="shared" si="1"/>
        <v>118.5064935064935</v>
      </c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28">
        <v>297</v>
      </c>
      <c r="F23" s="15">
        <v>224</v>
      </c>
      <c r="G23" s="29">
        <v>679</v>
      </c>
      <c r="H23" s="13">
        <v>363</v>
      </c>
      <c r="I23" s="13">
        <v>331</v>
      </c>
      <c r="J23" s="13">
        <v>165</v>
      </c>
      <c r="K23" s="122">
        <f t="shared" si="1"/>
        <v>181.94864048338368</v>
      </c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28">
        <v>211</v>
      </c>
      <c r="F24" s="15">
        <v>128</v>
      </c>
      <c r="G24" s="29">
        <v>497</v>
      </c>
      <c r="H24" s="13">
        <v>267</v>
      </c>
      <c r="I24" s="13">
        <v>275</v>
      </c>
      <c r="J24" s="13">
        <v>46</v>
      </c>
      <c r="K24" s="122">
        <f t="shared" si="1"/>
        <v>61.054545454545455</v>
      </c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28">
        <v>355</v>
      </c>
      <c r="F25" s="15">
        <v>205</v>
      </c>
      <c r="G25" s="29">
        <v>963</v>
      </c>
      <c r="H25" s="13">
        <v>206</v>
      </c>
      <c r="I25" s="13">
        <v>190</v>
      </c>
      <c r="J25" s="13">
        <v>82</v>
      </c>
      <c r="K25" s="122">
        <f t="shared" si="1"/>
        <v>157.5263157894737</v>
      </c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28">
        <v>549</v>
      </c>
      <c r="F26" s="15">
        <v>300</v>
      </c>
      <c r="G26" s="29">
        <v>1309</v>
      </c>
      <c r="H26" s="13">
        <v>468</v>
      </c>
      <c r="I26" s="13">
        <v>460</v>
      </c>
      <c r="J26" s="13">
        <v>151</v>
      </c>
      <c r="K26" s="122">
        <f t="shared" si="1"/>
        <v>119.81521739130434</v>
      </c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28">
        <v>213</v>
      </c>
      <c r="F27" s="15">
        <v>28</v>
      </c>
      <c r="G27" s="29">
        <v>454</v>
      </c>
      <c r="H27" s="13">
        <v>435</v>
      </c>
      <c r="I27" s="13">
        <v>396</v>
      </c>
      <c r="J27" s="13">
        <v>149</v>
      </c>
      <c r="K27" s="122">
        <f t="shared" si="1"/>
        <v>137.33585858585857</v>
      </c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28">
        <v>473</v>
      </c>
      <c r="F28" s="15">
        <v>221</v>
      </c>
      <c r="G28" s="29">
        <v>1151</v>
      </c>
      <c r="H28" s="13">
        <v>660</v>
      </c>
      <c r="I28" s="13">
        <v>729</v>
      </c>
      <c r="J28" s="13">
        <v>217</v>
      </c>
      <c r="K28" s="122">
        <f t="shared" si="1"/>
        <v>108.64883401920439</v>
      </c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28">
        <v>319</v>
      </c>
      <c r="F29" s="15">
        <v>175</v>
      </c>
      <c r="G29" s="29">
        <v>798</v>
      </c>
      <c r="H29" s="13">
        <v>907</v>
      </c>
      <c r="I29" s="13">
        <v>880</v>
      </c>
      <c r="J29" s="13">
        <v>215</v>
      </c>
      <c r="K29" s="122">
        <f t="shared" si="1"/>
        <v>89.17613636363636</v>
      </c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317</v>
      </c>
      <c r="F30" s="15">
        <v>174</v>
      </c>
      <c r="G30" s="29">
        <v>691</v>
      </c>
      <c r="H30" s="13">
        <v>963</v>
      </c>
      <c r="I30" s="13">
        <v>989</v>
      </c>
      <c r="J30" s="13">
        <v>500</v>
      </c>
      <c r="K30" s="122">
        <f t="shared" si="1"/>
        <v>184.52982810920122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382</v>
      </c>
      <c r="F31" s="15">
        <v>287</v>
      </c>
      <c r="G31" s="29">
        <v>794</v>
      </c>
      <c r="H31" s="13">
        <v>388</v>
      </c>
      <c r="I31" s="13">
        <v>332</v>
      </c>
      <c r="J31" s="13">
        <v>221</v>
      </c>
      <c r="K31" s="122">
        <f t="shared" si="1"/>
        <v>242.9668674698795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154</v>
      </c>
      <c r="F32" s="15">
        <v>132</v>
      </c>
      <c r="G32" s="29">
        <v>329</v>
      </c>
      <c r="H32" s="13">
        <v>225</v>
      </c>
      <c r="I32" s="13">
        <v>227</v>
      </c>
      <c r="J32" s="13">
        <v>44</v>
      </c>
      <c r="K32" s="122">
        <f t="shared" si="1"/>
        <v>70.748898678414093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319</v>
      </c>
      <c r="F33" s="15">
        <v>125</v>
      </c>
      <c r="G33" s="29">
        <v>908</v>
      </c>
      <c r="H33" s="13">
        <v>262</v>
      </c>
      <c r="I33" s="13">
        <v>257</v>
      </c>
      <c r="J33" s="13">
        <v>87</v>
      </c>
      <c r="K33" s="122">
        <f t="shared" si="1"/>
        <v>123.5603112840467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249</v>
      </c>
      <c r="F34" s="15">
        <v>168</v>
      </c>
      <c r="G34" s="29">
        <v>515</v>
      </c>
      <c r="H34" s="13">
        <v>456</v>
      </c>
      <c r="I34" s="13">
        <v>443</v>
      </c>
      <c r="J34" s="13">
        <v>164</v>
      </c>
      <c r="K34" s="122">
        <f t="shared" si="1"/>
        <v>135.12415349887132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221</v>
      </c>
      <c r="F35" s="15">
        <v>138</v>
      </c>
      <c r="G35" s="29">
        <v>302</v>
      </c>
      <c r="H35" s="13">
        <v>376</v>
      </c>
      <c r="I35" s="13">
        <v>380</v>
      </c>
      <c r="J35" s="13">
        <v>145</v>
      </c>
      <c r="K35" s="122">
        <f t="shared" si="1"/>
        <v>139.2763157894737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288</v>
      </c>
      <c r="F36" s="15">
        <v>120</v>
      </c>
      <c r="G36" s="29">
        <v>888</v>
      </c>
      <c r="H36" s="13">
        <v>641</v>
      </c>
      <c r="I36" s="13">
        <v>622</v>
      </c>
      <c r="J36" s="13">
        <v>236</v>
      </c>
      <c r="K36" s="122">
        <f t="shared" si="1"/>
        <v>138.48874598070739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216</v>
      </c>
      <c r="F37" s="15">
        <v>133</v>
      </c>
      <c r="G37" s="29">
        <v>400</v>
      </c>
      <c r="H37" s="13">
        <v>557</v>
      </c>
      <c r="I37" s="13">
        <v>595</v>
      </c>
      <c r="J37" s="13">
        <v>177</v>
      </c>
      <c r="K37" s="122">
        <f t="shared" si="1"/>
        <v>108.5798319327731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411</v>
      </c>
      <c r="F38" s="15">
        <v>220</v>
      </c>
      <c r="G38" s="29">
        <v>1015</v>
      </c>
      <c r="H38" s="13">
        <v>1123</v>
      </c>
      <c r="I38" s="13">
        <v>951</v>
      </c>
      <c r="J38" s="13">
        <v>673</v>
      </c>
      <c r="K38" s="122">
        <f t="shared" si="1"/>
        <v>258.30178759200845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475</v>
      </c>
      <c r="F39" s="15">
        <v>364</v>
      </c>
      <c r="G39" s="29">
        <v>948</v>
      </c>
      <c r="H39" s="13">
        <v>346</v>
      </c>
      <c r="I39" s="13">
        <v>343</v>
      </c>
      <c r="J39" s="13">
        <v>224</v>
      </c>
      <c r="K39" s="122">
        <f t="shared" si="1"/>
        <v>238.36734693877548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200</v>
      </c>
      <c r="F40" s="15">
        <v>148</v>
      </c>
      <c r="G40" s="29">
        <v>412</v>
      </c>
      <c r="H40" s="13">
        <v>180</v>
      </c>
      <c r="I40" s="13">
        <v>185</v>
      </c>
      <c r="J40" s="13">
        <v>39</v>
      </c>
      <c r="K40" s="122">
        <f t="shared" si="1"/>
        <v>76.945945945945951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248</v>
      </c>
      <c r="F41" s="15">
        <v>102</v>
      </c>
      <c r="G41" s="29">
        <v>667</v>
      </c>
      <c r="H41" s="13">
        <v>265</v>
      </c>
      <c r="I41" s="13">
        <v>262</v>
      </c>
      <c r="J41" s="13">
        <v>90</v>
      </c>
      <c r="K41" s="122">
        <f t="shared" si="1"/>
        <v>125.38167938931298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424</v>
      </c>
      <c r="F42" s="15">
        <v>217</v>
      </c>
      <c r="G42" s="29">
        <v>973</v>
      </c>
      <c r="H42" s="13">
        <v>441</v>
      </c>
      <c r="I42" s="13">
        <v>431</v>
      </c>
      <c r="J42" s="13">
        <v>175</v>
      </c>
      <c r="K42" s="122">
        <f t="shared" si="1"/>
        <v>148.20185614849188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296</v>
      </c>
      <c r="F43" s="15">
        <v>170</v>
      </c>
      <c r="G43" s="29">
        <v>620</v>
      </c>
      <c r="H43" s="13">
        <v>302</v>
      </c>
      <c r="I43" s="13">
        <v>291</v>
      </c>
      <c r="J43" s="13">
        <v>157</v>
      </c>
      <c r="K43" s="122">
        <f t="shared" si="1"/>
        <v>196.92439862542955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313</v>
      </c>
      <c r="F44" s="15">
        <v>160</v>
      </c>
      <c r="G44" s="29">
        <v>752</v>
      </c>
      <c r="H44" s="13">
        <v>447</v>
      </c>
      <c r="I44" s="13">
        <v>393</v>
      </c>
      <c r="J44" s="13">
        <v>289</v>
      </c>
      <c r="K44" s="122">
        <f t="shared" si="1"/>
        <v>268.40966921119593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340</v>
      </c>
      <c r="F45" s="15">
        <v>191</v>
      </c>
      <c r="G45" s="29">
        <v>909</v>
      </c>
      <c r="H45" s="13">
        <v>536</v>
      </c>
      <c r="I45" s="13">
        <v>506</v>
      </c>
      <c r="J45" s="13">
        <v>208</v>
      </c>
      <c r="K45" s="122">
        <f t="shared" si="1"/>
        <v>150.03952569169962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372</v>
      </c>
      <c r="F46" s="15">
        <v>173</v>
      </c>
      <c r="G46" s="29">
        <v>792</v>
      </c>
      <c r="H46" s="13">
        <v>1404</v>
      </c>
      <c r="I46" s="13">
        <v>1294</v>
      </c>
      <c r="J46" s="13">
        <v>784</v>
      </c>
      <c r="K46" s="122">
        <f t="shared" si="1"/>
        <v>221.14374034003092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470</v>
      </c>
      <c r="F47" s="15">
        <v>357</v>
      </c>
      <c r="G47" s="29">
        <v>910</v>
      </c>
      <c r="H47" s="13">
        <v>468</v>
      </c>
      <c r="I47" s="13">
        <v>477</v>
      </c>
      <c r="J47" s="13">
        <v>215</v>
      </c>
      <c r="K47" s="122">
        <f t="shared" si="1"/>
        <v>164.51781970649895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155</v>
      </c>
      <c r="F48" s="15">
        <v>119</v>
      </c>
      <c r="G48" s="29">
        <v>303</v>
      </c>
      <c r="H48" s="13">
        <v>233</v>
      </c>
      <c r="I48" s="13">
        <v>201</v>
      </c>
      <c r="J48" s="13">
        <v>71</v>
      </c>
      <c r="K48" s="122">
        <f t="shared" si="1"/>
        <v>128.93034825870646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215</v>
      </c>
      <c r="F49" s="15">
        <v>90</v>
      </c>
      <c r="G49" s="29">
        <v>394</v>
      </c>
      <c r="H49" s="13">
        <v>234</v>
      </c>
      <c r="I49" s="13">
        <v>252</v>
      </c>
      <c r="J49" s="13">
        <v>72</v>
      </c>
      <c r="K49" s="122">
        <f t="shared" si="1"/>
        <v>104.28571428571428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324</v>
      </c>
      <c r="F50" s="15">
        <v>183</v>
      </c>
      <c r="G50" s="29">
        <v>731</v>
      </c>
      <c r="H50" s="13">
        <v>439</v>
      </c>
      <c r="I50" s="13">
        <v>462</v>
      </c>
      <c r="J50" s="13">
        <v>153</v>
      </c>
      <c r="K50" s="122">
        <f t="shared" si="1"/>
        <v>120.87662337662337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300</v>
      </c>
      <c r="F51" s="15">
        <v>213</v>
      </c>
      <c r="G51" s="29">
        <v>565</v>
      </c>
      <c r="H51" s="13">
        <v>283</v>
      </c>
      <c r="I51" s="13">
        <v>292</v>
      </c>
      <c r="J51" s="13">
        <v>149</v>
      </c>
      <c r="K51" s="122">
        <f t="shared" si="1"/>
        <v>186.25000000000003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356</v>
      </c>
      <c r="F52" s="15">
        <v>194</v>
      </c>
      <c r="G52" s="29">
        <v>901</v>
      </c>
      <c r="H52" s="13">
        <v>397</v>
      </c>
      <c r="I52" s="13">
        <v>350</v>
      </c>
      <c r="J52" s="13">
        <v>335</v>
      </c>
      <c r="K52" s="122">
        <f t="shared" si="1"/>
        <v>349.35714285714289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287</v>
      </c>
      <c r="F53" s="15">
        <v>200</v>
      </c>
      <c r="G53" s="29">
        <v>578</v>
      </c>
      <c r="H53" s="13">
        <v>628</v>
      </c>
      <c r="I53" s="13">
        <v>634</v>
      </c>
      <c r="J53" s="13">
        <v>203</v>
      </c>
      <c r="K53" s="122">
        <f t="shared" si="1"/>
        <v>116.86908517350157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397</v>
      </c>
      <c r="F54" s="15">
        <v>247</v>
      </c>
      <c r="G54" s="29">
        <v>922</v>
      </c>
      <c r="H54" s="13">
        <v>873</v>
      </c>
      <c r="I54" s="13">
        <v>1037</v>
      </c>
      <c r="J54" s="13">
        <v>620</v>
      </c>
      <c r="K54" s="122">
        <f t="shared" si="1"/>
        <v>218.22565091610414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367</v>
      </c>
      <c r="F55" s="15">
        <v>235</v>
      </c>
      <c r="G55" s="29">
        <v>902</v>
      </c>
      <c r="H55" s="13">
        <v>308</v>
      </c>
      <c r="I55" s="13">
        <v>373</v>
      </c>
      <c r="J55" s="13">
        <v>150</v>
      </c>
      <c r="K55" s="122">
        <f t="shared" si="1"/>
        <v>146.78284182305629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153</v>
      </c>
      <c r="F56" s="15">
        <v>116</v>
      </c>
      <c r="G56" s="29">
        <v>246</v>
      </c>
      <c r="H56" s="13">
        <v>203</v>
      </c>
      <c r="I56" s="13">
        <v>213</v>
      </c>
      <c r="J56" s="13">
        <v>61</v>
      </c>
      <c r="K56" s="122">
        <f t="shared" si="1"/>
        <v>104.53051643192489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181</v>
      </c>
      <c r="F57" s="15">
        <v>57</v>
      </c>
      <c r="G57" s="29">
        <v>397</v>
      </c>
      <c r="H57" s="13">
        <v>247</v>
      </c>
      <c r="I57" s="13">
        <v>232</v>
      </c>
      <c r="J57" s="13">
        <v>87</v>
      </c>
      <c r="K57" s="122">
        <f t="shared" si="1"/>
        <v>136.875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293</v>
      </c>
      <c r="F58" s="15">
        <v>173</v>
      </c>
      <c r="G58" s="29">
        <v>480</v>
      </c>
      <c r="H58" s="13">
        <v>426</v>
      </c>
      <c r="I58" s="13">
        <v>331</v>
      </c>
      <c r="J58" s="13">
        <v>248</v>
      </c>
      <c r="K58" s="122">
        <f t="shared" si="1"/>
        <v>273.47432024169183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357</v>
      </c>
      <c r="F59" s="15">
        <v>149</v>
      </c>
      <c r="G59" s="29">
        <v>779</v>
      </c>
      <c r="H59" s="13">
        <v>254</v>
      </c>
      <c r="I59" s="13">
        <v>279</v>
      </c>
      <c r="J59" s="13">
        <v>125</v>
      </c>
      <c r="K59" s="122">
        <f t="shared" si="1"/>
        <v>163.53046594982078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331</v>
      </c>
      <c r="F60" s="15">
        <v>228</v>
      </c>
      <c r="G60" s="29">
        <v>658</v>
      </c>
      <c r="H60" s="13">
        <v>534</v>
      </c>
      <c r="I60" s="13">
        <v>457</v>
      </c>
      <c r="J60" s="13">
        <v>411</v>
      </c>
      <c r="K60" s="122">
        <f t="shared" si="1"/>
        <v>328.26039387308532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245</v>
      </c>
      <c r="F61" s="15">
        <v>156</v>
      </c>
      <c r="G61" s="29">
        <v>468</v>
      </c>
      <c r="H61" s="13">
        <v>716</v>
      </c>
      <c r="I61" s="13">
        <v>716</v>
      </c>
      <c r="J61" s="13">
        <v>203</v>
      </c>
      <c r="K61" s="122">
        <f t="shared" si="1"/>
        <v>103.48463687150839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582</v>
      </c>
      <c r="F62" s="15">
        <v>343</v>
      </c>
      <c r="G62" s="29">
        <v>1239</v>
      </c>
      <c r="H62" s="13">
        <v>692</v>
      </c>
      <c r="I62" s="13">
        <v>848</v>
      </c>
      <c r="J62" s="13">
        <v>465</v>
      </c>
      <c r="K62" s="122">
        <f t="shared" si="1"/>
        <v>200.14740566037733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359</v>
      </c>
      <c r="F63" s="15">
        <v>192</v>
      </c>
      <c r="G63" s="29">
        <v>805</v>
      </c>
      <c r="H63" s="13">
        <v>217</v>
      </c>
      <c r="I63" s="13">
        <v>274</v>
      </c>
      <c r="J63" s="13">
        <v>90</v>
      </c>
      <c r="K63" s="122">
        <f t="shared" si="1"/>
        <v>119.8905109489051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187</v>
      </c>
      <c r="F64" s="15">
        <v>77</v>
      </c>
      <c r="G64" s="29">
        <v>438</v>
      </c>
      <c r="H64" s="13">
        <v>126</v>
      </c>
      <c r="I64" s="13">
        <v>131</v>
      </c>
      <c r="J64" s="13">
        <v>55</v>
      </c>
      <c r="K64" s="122">
        <f t="shared" si="1"/>
        <v>153.24427480916029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253</v>
      </c>
      <c r="F65" s="15">
        <v>86</v>
      </c>
      <c r="G65" s="29">
        <v>878</v>
      </c>
      <c r="H65" s="13">
        <v>136</v>
      </c>
      <c r="I65" s="13">
        <v>167</v>
      </c>
      <c r="J65" s="13">
        <v>56</v>
      </c>
      <c r="K65" s="122">
        <f t="shared" si="1"/>
        <v>122.39520958083831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517</v>
      </c>
      <c r="F66" s="15">
        <v>354</v>
      </c>
      <c r="G66" s="29">
        <v>1333</v>
      </c>
      <c r="H66" s="13">
        <v>327</v>
      </c>
      <c r="I66" s="13">
        <v>421</v>
      </c>
      <c r="J66" s="13">
        <v>154</v>
      </c>
      <c r="K66" s="122">
        <f t="shared" si="1"/>
        <v>133.51543942992873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365</v>
      </c>
      <c r="F67" s="15">
        <v>127</v>
      </c>
      <c r="G67" s="29">
        <v>1313</v>
      </c>
      <c r="H67" s="13">
        <v>205</v>
      </c>
      <c r="I67" s="13">
        <v>227</v>
      </c>
      <c r="J67" s="13">
        <v>104</v>
      </c>
      <c r="K67" s="122">
        <f t="shared" si="1"/>
        <v>167.22466960352423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388</v>
      </c>
      <c r="F68" s="15">
        <v>314</v>
      </c>
      <c r="G68" s="29">
        <v>673</v>
      </c>
      <c r="H68" s="13">
        <v>332</v>
      </c>
      <c r="I68" s="13">
        <v>520</v>
      </c>
      <c r="J68" s="13">
        <v>222</v>
      </c>
      <c r="K68" s="122">
        <f t="shared" si="1"/>
        <v>155.82692307692307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303</v>
      </c>
      <c r="F69" s="15">
        <v>209</v>
      </c>
      <c r="G69" s="29">
        <v>668</v>
      </c>
      <c r="H69" s="13">
        <v>463</v>
      </c>
      <c r="I69" s="13">
        <v>495</v>
      </c>
      <c r="J69" s="13">
        <v>171</v>
      </c>
      <c r="K69" s="122">
        <f t="shared" si="1"/>
        <v>126.09090909090909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526</v>
      </c>
      <c r="F70" s="15">
        <v>311</v>
      </c>
      <c r="G70" s="29">
        <v>1241</v>
      </c>
      <c r="H70" s="113">
        <v>446</v>
      </c>
      <c r="I70" s="113">
        <v>563</v>
      </c>
      <c r="J70" s="113">
        <v>351</v>
      </c>
      <c r="K70" s="122">
        <f t="shared" si="1"/>
        <v>227.55772646536411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28">
        <v>665</v>
      </c>
      <c r="F71" s="15">
        <v>327</v>
      </c>
      <c r="G71" s="29">
        <v>1494</v>
      </c>
      <c r="H71" s="13">
        <v>318</v>
      </c>
      <c r="I71" s="13">
        <v>162</v>
      </c>
      <c r="J71" s="13">
        <v>246</v>
      </c>
      <c r="K71" s="122">
        <f t="shared" ref="K71:K84" si="3">J71/I71*365</f>
        <v>554.25925925925924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28">
        <v>264</v>
      </c>
      <c r="F72" s="15">
        <v>153</v>
      </c>
      <c r="G72" s="29">
        <v>821</v>
      </c>
      <c r="H72" s="13">
        <v>202</v>
      </c>
      <c r="I72" s="13">
        <v>149</v>
      </c>
      <c r="J72" s="13">
        <v>108</v>
      </c>
      <c r="K72" s="122">
        <f t="shared" si="3"/>
        <v>264.56375838926175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28">
        <v>330</v>
      </c>
      <c r="F73" s="15">
        <v>130</v>
      </c>
      <c r="G73" s="29">
        <v>995</v>
      </c>
      <c r="H73" s="13">
        <v>127</v>
      </c>
      <c r="I73" s="13">
        <v>117</v>
      </c>
      <c r="J73" s="13">
        <v>65</v>
      </c>
      <c r="K73" s="122">
        <f t="shared" si="3"/>
        <v>202.7777777777778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28">
        <v>590</v>
      </c>
      <c r="F74" s="15">
        <v>323</v>
      </c>
      <c r="G74" s="29">
        <v>1516</v>
      </c>
      <c r="H74" s="13">
        <v>168</v>
      </c>
      <c r="I74" s="13">
        <v>215</v>
      </c>
      <c r="J74" s="13">
        <v>106</v>
      </c>
      <c r="K74" s="122">
        <f t="shared" si="3"/>
        <v>179.95348837209303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28">
        <v>439</v>
      </c>
      <c r="F75" s="15">
        <v>183</v>
      </c>
      <c r="G75" s="29">
        <v>1341</v>
      </c>
      <c r="H75" s="13">
        <v>175</v>
      </c>
      <c r="I75" s="13">
        <v>179</v>
      </c>
      <c r="J75" s="13">
        <v>100</v>
      </c>
      <c r="K75" s="122">
        <f t="shared" si="3"/>
        <v>203.91061452513966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28">
        <v>314</v>
      </c>
      <c r="F76" s="15">
        <v>174</v>
      </c>
      <c r="G76" s="29">
        <v>653</v>
      </c>
      <c r="H76" s="13">
        <v>254</v>
      </c>
      <c r="I76" s="13">
        <v>283</v>
      </c>
      <c r="J76" s="13">
        <v>192</v>
      </c>
      <c r="K76" s="122">
        <f t="shared" si="3"/>
        <v>247.63250883392229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28">
        <v>367</v>
      </c>
      <c r="F77" s="15">
        <v>249</v>
      </c>
      <c r="G77" s="29">
        <v>728</v>
      </c>
      <c r="H77" s="13">
        <v>345</v>
      </c>
      <c r="I77" s="13">
        <v>294</v>
      </c>
      <c r="J77" s="13">
        <v>224</v>
      </c>
      <c r="K77" s="122">
        <f t="shared" si="3"/>
        <v>278.09523809523807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28">
        <v>758</v>
      </c>
      <c r="F78" s="15">
        <v>414</v>
      </c>
      <c r="G78" s="29">
        <v>1989</v>
      </c>
      <c r="H78" s="13">
        <v>331</v>
      </c>
      <c r="I78" s="13">
        <v>375</v>
      </c>
      <c r="J78" s="13">
        <v>307</v>
      </c>
      <c r="K78" s="122">
        <f t="shared" si="3"/>
        <v>298.81333333333333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28">
        <v>651</v>
      </c>
      <c r="F79" s="15">
        <v>475</v>
      </c>
      <c r="G79" s="29">
        <v>1544</v>
      </c>
      <c r="H79" s="13">
        <v>152</v>
      </c>
      <c r="I79" s="13">
        <v>214</v>
      </c>
      <c r="J79" s="13">
        <v>184</v>
      </c>
      <c r="K79" s="122">
        <f t="shared" si="3"/>
        <v>313.8317757009346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28">
        <v>278</v>
      </c>
      <c r="F80" s="15">
        <v>166</v>
      </c>
      <c r="G80" s="29">
        <v>769</v>
      </c>
      <c r="H80" s="13">
        <v>71</v>
      </c>
      <c r="I80" s="13">
        <v>120</v>
      </c>
      <c r="J80" s="13">
        <v>65</v>
      </c>
      <c r="K80" s="122">
        <f t="shared" si="3"/>
        <v>197.70833333333331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28">
        <v>483</v>
      </c>
      <c r="F81" s="15">
        <v>182</v>
      </c>
      <c r="G81" s="29">
        <v>1577</v>
      </c>
      <c r="H81" s="13">
        <v>117</v>
      </c>
      <c r="I81" s="13">
        <v>115</v>
      </c>
      <c r="J81" s="13">
        <v>67</v>
      </c>
      <c r="K81" s="122">
        <f t="shared" si="3"/>
        <v>212.65217391304347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28">
        <v>792</v>
      </c>
      <c r="F82" s="15">
        <v>240</v>
      </c>
      <c r="G82" s="29">
        <v>2666</v>
      </c>
      <c r="H82" s="13">
        <v>104</v>
      </c>
      <c r="I82" s="13">
        <v>121</v>
      </c>
      <c r="J82" s="13">
        <v>90</v>
      </c>
      <c r="K82" s="122">
        <f t="shared" si="3"/>
        <v>271.48760330578511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28">
        <v>429</v>
      </c>
      <c r="F83" s="15">
        <v>235</v>
      </c>
      <c r="G83" s="29">
        <v>1057</v>
      </c>
      <c r="H83" s="13">
        <v>66</v>
      </c>
      <c r="I83" s="13">
        <v>132</v>
      </c>
      <c r="J83" s="13">
        <v>34</v>
      </c>
      <c r="K83" s="122">
        <f t="shared" si="3"/>
        <v>94.015151515151516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28">
        <v>468</v>
      </c>
      <c r="F84" s="15">
        <v>184</v>
      </c>
      <c r="G84" s="29">
        <v>971</v>
      </c>
      <c r="H84" s="13">
        <v>146</v>
      </c>
      <c r="I84" s="13">
        <v>222</v>
      </c>
      <c r="J84" s="13">
        <v>117</v>
      </c>
      <c r="K84" s="122">
        <f t="shared" si="3"/>
        <v>192.36486486486484</v>
      </c>
    </row>
    <row r="85" spans="1:11" x14ac:dyDescent="0.25">
      <c r="A85" s="392">
        <v>108</v>
      </c>
      <c r="B85" s="393" t="str">
        <f t="shared" si="2"/>
        <v>2017KS Ostrava</v>
      </c>
      <c r="C85" s="392">
        <v>2017</v>
      </c>
      <c r="D85" s="392" t="s">
        <v>82</v>
      </c>
      <c r="E85" s="397">
        <v>427</v>
      </c>
      <c r="F85" s="396">
        <v>246</v>
      </c>
      <c r="G85" s="398">
        <v>981</v>
      </c>
      <c r="H85" s="392">
        <v>235</v>
      </c>
      <c r="I85" s="392">
        <v>250</v>
      </c>
      <c r="J85" s="392">
        <v>209</v>
      </c>
      <c r="K85" s="396">
        <f>J85/I85*365</f>
        <v>305.14</v>
      </c>
    </row>
    <row r="86" spans="1:11" x14ac:dyDescent="0.25">
      <c r="A86" s="13">
        <v>101</v>
      </c>
      <c r="B86" s="116" t="str">
        <f t="shared" ref="B86:B93" si="4">CONCATENATE(C86,D86)</f>
        <v>2018MS Praha</v>
      </c>
      <c r="C86" s="13">
        <v>2018</v>
      </c>
      <c r="D86" s="13" t="s">
        <v>3</v>
      </c>
      <c r="E86" s="28">
        <v>822</v>
      </c>
      <c r="F86" s="15">
        <v>426</v>
      </c>
      <c r="G86" s="29">
        <v>1958</v>
      </c>
      <c r="H86" s="13">
        <v>351</v>
      </c>
      <c r="I86" s="13">
        <v>363</v>
      </c>
      <c r="J86" s="13">
        <v>295</v>
      </c>
      <c r="K86" s="15">
        <v>296.62534435261711</v>
      </c>
    </row>
    <row r="87" spans="1:11" x14ac:dyDescent="0.25">
      <c r="A87" s="115">
        <v>102</v>
      </c>
      <c r="B87" s="399" t="str">
        <f t="shared" si="4"/>
        <v>2018KS Praha</v>
      </c>
      <c r="C87" s="115">
        <v>2018</v>
      </c>
      <c r="D87" s="115" t="s">
        <v>14</v>
      </c>
      <c r="E87" s="136">
        <v>585</v>
      </c>
      <c r="F87" s="122">
        <v>463</v>
      </c>
      <c r="G87" s="124">
        <v>1017</v>
      </c>
      <c r="H87" s="115">
        <v>148</v>
      </c>
      <c r="I87" s="115">
        <v>243</v>
      </c>
      <c r="J87" s="115">
        <v>89</v>
      </c>
      <c r="K87" s="122">
        <v>133.68312757201647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28">
        <v>430</v>
      </c>
      <c r="F88" s="15">
        <v>266</v>
      </c>
      <c r="G88" s="29">
        <v>924</v>
      </c>
      <c r="H88" s="13">
        <v>66</v>
      </c>
      <c r="I88" s="13">
        <v>115</v>
      </c>
      <c r="J88" s="13">
        <v>26</v>
      </c>
      <c r="K88" s="122">
        <v>82.521739130434781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28">
        <v>472</v>
      </c>
      <c r="F89" s="15">
        <v>197</v>
      </c>
      <c r="G89" s="29">
        <v>1481</v>
      </c>
      <c r="H89" s="13">
        <v>73</v>
      </c>
      <c r="I89" s="13">
        <v>104</v>
      </c>
      <c r="J89" s="13">
        <v>36</v>
      </c>
      <c r="K89" s="122">
        <v>126.34615384615384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28">
        <v>467</v>
      </c>
      <c r="F90" s="15">
        <v>185</v>
      </c>
      <c r="G90" s="29">
        <v>1136</v>
      </c>
      <c r="H90" s="13">
        <v>73</v>
      </c>
      <c r="I90" s="13">
        <v>102</v>
      </c>
      <c r="J90" s="13">
        <v>62</v>
      </c>
      <c r="K90" s="122">
        <v>221.8627450980392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28">
        <v>496</v>
      </c>
      <c r="F91" s="15">
        <v>259</v>
      </c>
      <c r="G91" s="29">
        <v>1378</v>
      </c>
      <c r="H91" s="13">
        <v>79</v>
      </c>
      <c r="I91" s="13">
        <v>86</v>
      </c>
      <c r="J91" s="13">
        <v>28</v>
      </c>
      <c r="K91" s="122">
        <v>118.83720930232559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28">
        <v>534</v>
      </c>
      <c r="F92" s="15">
        <v>260</v>
      </c>
      <c r="G92" s="29">
        <v>1494</v>
      </c>
      <c r="H92" s="13">
        <v>150</v>
      </c>
      <c r="I92" s="13">
        <v>158</v>
      </c>
      <c r="J92" s="13">
        <v>109</v>
      </c>
      <c r="K92" s="122">
        <v>251.80379746835445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30">
        <v>559</v>
      </c>
      <c r="F93" s="20">
        <v>308</v>
      </c>
      <c r="G93" s="31">
        <v>1107</v>
      </c>
      <c r="H93" s="18">
        <v>212</v>
      </c>
      <c r="I93" s="18">
        <v>263</v>
      </c>
      <c r="J93" s="18">
        <v>158</v>
      </c>
      <c r="K93" s="20">
        <v>219.27756653992395</v>
      </c>
    </row>
    <row r="94" spans="1:11" ht="16.5" thickTop="1" x14ac:dyDescent="0.25">
      <c r="E94" s="437"/>
      <c r="F94" s="437"/>
      <c r="G94" s="437"/>
    </row>
  </sheetData>
  <sheetProtection password="E167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P134"/>
  <sheetViews>
    <sheetView workbookViewId="0">
      <selection activeCell="G17" sqref="G17"/>
    </sheetView>
  </sheetViews>
  <sheetFormatPr defaultRowHeight="15.75" x14ac:dyDescent="0.25"/>
  <cols>
    <col min="2" max="4" width="12.625" customWidth="1"/>
    <col min="5" max="8" width="14.625" customWidth="1"/>
    <col min="9" max="11" width="12.625" customWidth="1"/>
    <col min="14" max="14" width="9.375" bestFit="1" customWidth="1"/>
  </cols>
  <sheetData>
    <row r="1" spans="1:16" x14ac:dyDescent="0.25">
      <c r="A1" s="1" t="s">
        <v>195</v>
      </c>
    </row>
    <row r="2" spans="1:16" x14ac:dyDescent="0.25">
      <c r="A2" s="513" t="s">
        <v>218</v>
      </c>
      <c r="B2" s="513"/>
      <c r="C2" t="str">
        <f>'Výsl. KS trest - 2018'!C2</f>
        <v>MS Praha</v>
      </c>
      <c r="F2" s="513" t="s">
        <v>219</v>
      </c>
      <c r="G2" s="513"/>
      <c r="H2" t="str">
        <f>'Výsl. KS civil - 2018'!C2</f>
        <v>MS Praha</v>
      </c>
      <c r="J2" s="513" t="s">
        <v>211</v>
      </c>
      <c r="K2" s="513"/>
      <c r="L2" t="str">
        <f>'Výsl. KS spravni - 2018'!$C$2</f>
        <v>MS Praha</v>
      </c>
      <c r="N2" s="513" t="s">
        <v>247</v>
      </c>
      <c r="O2" s="513"/>
      <c r="P2" t="str">
        <f>'Výsl. KS INS - 2018'!C2</f>
        <v>KS Praha</v>
      </c>
    </row>
    <row r="3" spans="1:16" ht="16.5" thickBot="1" x14ac:dyDescent="0.3">
      <c r="H3" t="s">
        <v>131</v>
      </c>
      <c r="L3" t="s">
        <v>131</v>
      </c>
      <c r="P3" t="s">
        <v>131</v>
      </c>
    </row>
    <row r="4" spans="1:16" ht="17.25" thickTop="1" thickBot="1" x14ac:dyDescent="0.3">
      <c r="A4" s="123" t="s">
        <v>196</v>
      </c>
      <c r="C4" t="s">
        <v>201</v>
      </c>
    </row>
    <row r="5" spans="1:16" ht="16.5" thickTop="1" x14ac:dyDescent="0.25">
      <c r="A5" s="115" t="s">
        <v>3</v>
      </c>
      <c r="C5" t="str">
        <f>'Výsl. KS trest - 2018'!$C$2</f>
        <v>MS Praha</v>
      </c>
    </row>
    <row r="6" spans="1:16" x14ac:dyDescent="0.25">
      <c r="A6" s="13" t="s">
        <v>14</v>
      </c>
      <c r="C6" t="s">
        <v>131</v>
      </c>
    </row>
    <row r="7" spans="1:16" x14ac:dyDescent="0.25">
      <c r="A7" s="13" t="s">
        <v>25</v>
      </c>
    </row>
    <row r="8" spans="1:16" x14ac:dyDescent="0.25">
      <c r="A8" s="13" t="s">
        <v>34</v>
      </c>
    </row>
    <row r="9" spans="1:16" x14ac:dyDescent="0.25">
      <c r="A9" s="13" t="s">
        <v>44</v>
      </c>
    </row>
    <row r="10" spans="1:16" x14ac:dyDescent="0.25">
      <c r="A10" s="13" t="s">
        <v>55</v>
      </c>
    </row>
    <row r="11" spans="1:16" x14ac:dyDescent="0.25">
      <c r="A11" s="13" t="s">
        <v>67</v>
      </c>
    </row>
    <row r="12" spans="1:16" ht="16.5" thickBot="1" x14ac:dyDescent="0.3">
      <c r="A12" s="18" t="s">
        <v>82</v>
      </c>
    </row>
    <row r="13" spans="1:16" ht="16.5" thickTop="1" x14ac:dyDescent="0.25"/>
    <row r="14" spans="1:16" ht="16.5" thickBot="1" x14ac:dyDescent="0.3">
      <c r="A14" s="1" t="s">
        <v>204</v>
      </c>
      <c r="C14" s="1"/>
    </row>
    <row r="15" spans="1:16" ht="16.5" thickTop="1" x14ac:dyDescent="0.25">
      <c r="A15" s="109"/>
      <c r="B15" s="506" t="s">
        <v>1</v>
      </c>
      <c r="C15" s="507"/>
      <c r="D15" s="508"/>
      <c r="E15" s="499" t="s">
        <v>109</v>
      </c>
      <c r="F15" s="499"/>
      <c r="G15" s="499"/>
      <c r="H15" s="499"/>
    </row>
    <row r="16" spans="1:16" ht="16.5" thickBot="1" x14ac:dyDescent="0.3">
      <c r="A16" s="25" t="s">
        <v>136</v>
      </c>
      <c r="B16" s="24" t="s">
        <v>96</v>
      </c>
      <c r="C16" s="5" t="s">
        <v>97</v>
      </c>
      <c r="D16" s="25" t="s">
        <v>98</v>
      </c>
      <c r="E16" s="6" t="s">
        <v>122</v>
      </c>
      <c r="F16" s="6" t="s">
        <v>123</v>
      </c>
      <c r="G16" s="6" t="s">
        <v>124</v>
      </c>
      <c r="H16" s="6" t="s">
        <v>177</v>
      </c>
    </row>
    <row r="17" spans="1:8" ht="16.5" thickTop="1" x14ac:dyDescent="0.25">
      <c r="A17" s="86">
        <v>2008</v>
      </c>
      <c r="B17" s="85">
        <f>VLOOKUP($A17&amp;$C$2,Databáze_trest_KS!$B$5:$N$200,MATCH(B$16,Databáze_trest_KS!$B$5:$K$5,0),0)</f>
        <v>323</v>
      </c>
      <c r="C17" s="8">
        <f>VLOOKUP($A17&amp;$C$2,Databáze_trest_KS!$B$5:$N$200,MATCH(C$16,Databáze_trest_KS!$B$5:$K$5,0),0)</f>
        <v>208</v>
      </c>
      <c r="D17" s="86">
        <f>VLOOKUP($A17&amp;$C$2,Databáze_trest_KS!$B$5:$N$200,MATCH(D$16,Databáze_trest_KS!$B$5:$K$5,0),0)</f>
        <v>673</v>
      </c>
      <c r="E17" s="8">
        <f>VLOOKUP($A17&amp;$C$2,Databáze_trest_KS!$B$5:$N$200,MATCH(E$121,Databáze_trest_KS!$B$5:$K$5,0),0)</f>
        <v>306</v>
      </c>
      <c r="F17" s="8">
        <f>VLOOKUP($A17&amp;$C$2,Databáze_trest_KS!$B$5:$N$200,MATCH(F$16,Databáze_trest_KS!$B$5:$K$5,0),0)</f>
        <v>293</v>
      </c>
      <c r="G17" s="8">
        <f>VLOOKUP($A17&amp;$C$2,Databáze_trest_KS!$B$5:$N$200,MATCH(G$16,Databáze_trest_KS!$B$5:$K$5,0),0)</f>
        <v>198</v>
      </c>
      <c r="H17" s="10">
        <f>VLOOKUP($A17&amp;$C$2,Databáze_trest_KS!$B$5:$N$200,MATCH(H$16,Databáze_trest_KS!$B$5:$K$5,0),0)</f>
        <v>246.65529010238907</v>
      </c>
    </row>
    <row r="18" spans="1:8" x14ac:dyDescent="0.25">
      <c r="A18" s="88">
        <v>2009</v>
      </c>
      <c r="B18" s="87">
        <f>VLOOKUP($A18&amp;$C$2,Databáze_trest_KS!$B$5:$N$200,MATCH(B$16,Databáze_trest_KS!$B$5:$K$5,0),0)</f>
        <v>431</v>
      </c>
      <c r="C18" s="13">
        <f>VLOOKUP($A18&amp;$C$2,Databáze_trest_KS!$B$5:$N$200,MATCH(C$16,Databáze_trest_KS!$B$5:$K$5,0),0)</f>
        <v>334</v>
      </c>
      <c r="D18" s="88">
        <f>VLOOKUP($A18&amp;$C$2,Databáze_trest_KS!$B$5:$N$200,MATCH(D$16,Databáze_trest_KS!$B$5:$K$5,0),0)</f>
        <v>857</v>
      </c>
      <c r="E18" s="13">
        <f>VLOOKUP($A18&amp;$C$2,Databáze_trest_KS!$B$5:$N$200,MATCH(E$121,Databáze_trest_KS!$B$5:$K$5,0),0)</f>
        <v>314</v>
      </c>
      <c r="F18" s="13">
        <f>VLOOKUP($A18&amp;$C$2,Databáze_trest_KS!$B$5:$N$200,MATCH(F$16,Databáze_trest_KS!$B$5:$K$5,0),0)</f>
        <v>338</v>
      </c>
      <c r="G18" s="13">
        <f>VLOOKUP($A18&amp;$C$2,Databáze_trest_KS!$B$5:$N$200,MATCH(G$16,Databáze_trest_KS!$B$5:$K$5,0),0)</f>
        <v>171</v>
      </c>
      <c r="H18" s="15">
        <f>VLOOKUP($A18&amp;$C$2,Databáze_trest_KS!$B$5:$N$200,MATCH(H$16,Databáze_trest_KS!$B$5:$K$5,0),0)</f>
        <v>184.65976331360949</v>
      </c>
    </row>
    <row r="19" spans="1:8" x14ac:dyDescent="0.25">
      <c r="A19" s="88">
        <v>2010</v>
      </c>
      <c r="B19" s="87">
        <f>VLOOKUP($A19&amp;$C$2,Databáze_trest_KS!$B$5:$N$200,MATCH(B$16,Databáze_trest_KS!$B$5:$K$5,0),0)</f>
        <v>435</v>
      </c>
      <c r="C19" s="13">
        <f>VLOOKUP($A19&amp;$C$2,Databáze_trest_KS!$B$5:$N$200,MATCH(C$16,Databáze_trest_KS!$B$5:$K$5,0),0)</f>
        <v>256</v>
      </c>
      <c r="D19" s="88">
        <f>VLOOKUP($A19&amp;$C$2,Databáze_trest_KS!$B$5:$N$200,MATCH(D$16,Databáze_trest_KS!$B$5:$K$5,0),0)</f>
        <v>1125</v>
      </c>
      <c r="E19" s="13">
        <f>VLOOKUP($A19&amp;$C$2,Databáze_trest_KS!$B$5:$N$200,MATCH(E$121,Databáze_trest_KS!$B$5:$K$5,0),0)</f>
        <v>282</v>
      </c>
      <c r="F19" s="13">
        <f>VLOOKUP($A19&amp;$C$2,Databáze_trest_KS!$B$5:$N$200,MATCH(F$16,Databáze_trest_KS!$B$5:$K$5,0),0)</f>
        <v>302</v>
      </c>
      <c r="G19" s="13">
        <f>VLOOKUP($A19&amp;$C$2,Databáze_trest_KS!$B$5:$N$200,MATCH(G$16,Databáze_trest_KS!$B$5:$K$5,0),0)</f>
        <v>150</v>
      </c>
      <c r="H19" s="15">
        <f>VLOOKUP($A19&amp;$C$2,Databáze_trest_KS!$B$5:$N$200,MATCH(H$16,Databáze_trest_KS!$B$5:$K$5,0),0)</f>
        <v>181.29139072847681</v>
      </c>
    </row>
    <row r="20" spans="1:8" x14ac:dyDescent="0.25">
      <c r="A20" s="88">
        <v>2011</v>
      </c>
      <c r="B20" s="87">
        <f>VLOOKUP($A20&amp;$C$2,Databáze_trest_KS!$B$5:$N$200,MATCH(B$16,Databáze_trest_KS!$B$5:$K$5,0),0)</f>
        <v>596</v>
      </c>
      <c r="C20" s="13">
        <f>VLOOKUP($A20&amp;$C$2,Databáze_trest_KS!$B$5:$N$200,MATCH(C$16,Databáze_trest_KS!$B$5:$K$5,0),0)</f>
        <v>265</v>
      </c>
      <c r="D20" s="88">
        <f>VLOOKUP($A20&amp;$C$2,Databáze_trest_KS!$B$5:$N$200,MATCH(D$16,Databáze_trest_KS!$B$5:$K$5,0),0)</f>
        <v>1716</v>
      </c>
      <c r="E20" s="13">
        <f>VLOOKUP($A20&amp;$C$2,Databáze_trest_KS!$B$5:$N$200,MATCH(E$121,Databáze_trest_KS!$B$5:$K$5,0),0)</f>
        <v>275</v>
      </c>
      <c r="F20" s="13">
        <f>VLOOKUP($A20&amp;$C$2,Databáze_trest_KS!$B$5:$N$200,MATCH(F$16,Databáze_trest_KS!$B$5:$K$5,0),0)</f>
        <v>301</v>
      </c>
      <c r="G20" s="13">
        <f>VLOOKUP($A20&amp;$C$2,Databáze_trest_KS!$B$5:$N$200,MATCH(G$16,Databáze_trest_KS!$B$5:$K$5,0),0)</f>
        <v>123</v>
      </c>
      <c r="H20" s="15">
        <f>VLOOKUP($A20&amp;$C$2,Databáze_trest_KS!$B$5:$N$200,MATCH(H$16,Databáze_trest_KS!$B$5:$K$5,0),0)</f>
        <v>149.15282392026577</v>
      </c>
    </row>
    <row r="21" spans="1:8" x14ac:dyDescent="0.25">
      <c r="A21" s="88">
        <v>2012</v>
      </c>
      <c r="B21" s="87">
        <f>VLOOKUP($A21&amp;$C$2,Databáze_trest_KS!$B$5:$N$200,MATCH(B$16,Databáze_trest_KS!$B$5:$K$5,0),0)</f>
        <v>525</v>
      </c>
      <c r="C21" s="13">
        <f>VLOOKUP($A21&amp;$C$2,Databáze_trest_KS!$B$5:$N$200,MATCH(C$16,Databáze_trest_KS!$B$5:$K$5,0),0)</f>
        <v>211</v>
      </c>
      <c r="D21" s="88">
        <f>VLOOKUP($A21&amp;$C$2,Databáze_trest_KS!$B$5:$N$200,MATCH(D$16,Databáze_trest_KS!$B$5:$K$5,0),0)</f>
        <v>1481</v>
      </c>
      <c r="E21" s="13">
        <f>VLOOKUP($A21&amp;$C$2,Databáze_trest_KS!$B$5:$N$200,MATCH(E$121,Databáze_trest_KS!$B$5:$K$5,0),0)</f>
        <v>290</v>
      </c>
      <c r="F21" s="13">
        <f>VLOOKUP($A21&amp;$C$2,Databáze_trest_KS!$B$5:$N$200,MATCH(F$16,Databáze_trest_KS!$B$5:$K$5,0),0)</f>
        <v>270</v>
      </c>
      <c r="G21" s="13">
        <f>VLOOKUP($A21&amp;$C$2,Databáze_trest_KS!$B$5:$N$200,MATCH(G$16,Databáze_trest_KS!$B$5:$K$5,0),0)</f>
        <v>142</v>
      </c>
      <c r="H21" s="15">
        <f>VLOOKUP($A21&amp;$C$2,Databáze_trest_KS!$B$5:$N$200,MATCH(H$16,Databáze_trest_KS!$B$5:$K$5,0),0)</f>
        <v>191.96296296296296</v>
      </c>
    </row>
    <row r="22" spans="1:8" x14ac:dyDescent="0.25">
      <c r="A22" s="88">
        <v>2013</v>
      </c>
      <c r="B22" s="87">
        <f>VLOOKUP($A22&amp;$C$2,Databáze_trest_KS!$B$5:$N$200,MATCH(B$16,Databáze_trest_KS!$B$5:$K$5,0),0)</f>
        <v>474</v>
      </c>
      <c r="C22" s="13">
        <f>VLOOKUP($A22&amp;$C$2,Databáze_trest_KS!$B$5:$N$200,MATCH(C$16,Databáze_trest_KS!$B$5:$K$5,0),0)</f>
        <v>244</v>
      </c>
      <c r="D22" s="88">
        <f>VLOOKUP($A22&amp;$C$2,Databáze_trest_KS!$B$5:$N$200,MATCH(D$16,Databáze_trest_KS!$B$5:$K$5,0),0)</f>
        <v>1490</v>
      </c>
      <c r="E22" s="13">
        <f>VLOOKUP($A22&amp;$C$2,Databáze_trest_KS!$B$5:$N$200,MATCH(E$121,Databáze_trest_KS!$B$5:$K$5,0),0)</f>
        <v>304</v>
      </c>
      <c r="F22" s="13">
        <f>VLOOKUP($A22&amp;$C$2,Databáze_trest_KS!$B$5:$N$200,MATCH(F$16,Databáze_trest_KS!$B$5:$K$5,0),0)</f>
        <v>293</v>
      </c>
      <c r="G22" s="13">
        <f>VLOOKUP($A22&amp;$C$2,Databáze_trest_KS!$B$5:$N$200,MATCH(G$16,Databáze_trest_KS!$B$5:$K$5,0),0)</f>
        <v>153</v>
      </c>
      <c r="H22" s="15">
        <f>VLOOKUP($A22&amp;$C$2,Databáze_trest_KS!$B$5:$N$200,MATCH(H$16,Databáze_trest_KS!$B$5:$K$5,0),0)</f>
        <v>190.59726962457339</v>
      </c>
    </row>
    <row r="23" spans="1:8" x14ac:dyDescent="0.25">
      <c r="A23" s="88">
        <v>2014</v>
      </c>
      <c r="B23" s="87">
        <f>VLOOKUP($A23&amp;$C$2,Databáze_trest_KS!$B$5:$N$200,MATCH(B$16,Databáze_trest_KS!$B$5:$K$5,0),0)</f>
        <v>474</v>
      </c>
      <c r="C23" s="13">
        <f>VLOOKUP($A23&amp;$C$2,Databáze_trest_KS!$B$5:$N$200,MATCH(C$16,Databáze_trest_KS!$B$5:$K$5,0),0)</f>
        <v>221</v>
      </c>
      <c r="D23" s="88">
        <f>VLOOKUP($A23&amp;$C$2,Databáze_trest_KS!$B$5:$N$200,MATCH(D$16,Databáze_trest_KS!$B$5:$K$5,0),0)</f>
        <v>1674</v>
      </c>
      <c r="E23" s="13">
        <f>VLOOKUP($A23&amp;$C$2,Databáze_trest_KS!$B$5:$N$200,MATCH(E$121,Databáze_trest_KS!$B$5:$K$5,0),0)</f>
        <v>315</v>
      </c>
      <c r="F23" s="13">
        <f>VLOOKUP($A23&amp;$C$2,Databáze_trest_KS!$B$5:$N$200,MATCH(F$16,Databáze_trest_KS!$B$5:$K$5,0),0)</f>
        <v>309</v>
      </c>
      <c r="G23" s="13">
        <f>VLOOKUP($A23&amp;$C$2,Databáze_trest_KS!$B$5:$N$200,MATCH(G$16,Databáze_trest_KS!$B$5:$K$5,0),0)</f>
        <v>159</v>
      </c>
      <c r="H23" s="15">
        <f>VLOOKUP($A23&amp;$C$2,Databáze_trest_KS!$B$5:$N$200,MATCH(H$16,Databáze_trest_KS!$B$5:$K$5,0),0)</f>
        <v>187.81553398058253</v>
      </c>
    </row>
    <row r="24" spans="1:8" x14ac:dyDescent="0.25">
      <c r="A24" s="88">
        <v>2015</v>
      </c>
      <c r="B24" s="87">
        <f>VLOOKUP($A24&amp;$C$2,Databáze_trest_KS!$B$5:$N$200,MATCH(B$16,Databáze_trest_KS!$B$5:$K$5,0),0)</f>
        <v>484</v>
      </c>
      <c r="C24" s="13">
        <f>VLOOKUP($A24&amp;$C$2,Databáze_trest_KS!$B$5:$N$200,MATCH(C$16,Databáze_trest_KS!$B$5:$K$5,0),0)</f>
        <v>209</v>
      </c>
      <c r="D24" s="88">
        <f>VLOOKUP($A24&amp;$C$2,Databáze_trest_KS!$B$5:$N$200,MATCH(D$16,Databáze_trest_KS!$B$5:$K$5,0),0)</f>
        <v>1123</v>
      </c>
      <c r="E24" s="13">
        <f>VLOOKUP($A24&amp;$C$2,Databáze_trest_KS!$B$5:$N$200,MATCH(E$121,Databáze_trest_KS!$B$5:$K$5,0),0)</f>
        <v>340</v>
      </c>
      <c r="F24" s="13">
        <f>VLOOKUP($A24&amp;$C$2,Databáze_trest_KS!$B$5:$N$200,MATCH(F$16,Databáze_trest_KS!$B$5:$K$5,0),0)</f>
        <v>310</v>
      </c>
      <c r="G24" s="13">
        <f>VLOOKUP($A24&amp;$C$2,Databáze_trest_KS!$B$5:$N$200,MATCH(G$16,Databáze_trest_KS!$B$5:$K$5,0),0)</f>
        <v>189</v>
      </c>
      <c r="H24" s="15">
        <f>VLOOKUP($A24&amp;$C$2,Databáze_trest_KS!$B$5:$N$200,MATCH(H$16,Databáze_trest_KS!$B$5:$K$5,0),0)</f>
        <v>222.5322580645161</v>
      </c>
    </row>
    <row r="25" spans="1:8" x14ac:dyDescent="0.25">
      <c r="A25" s="88">
        <v>2016</v>
      </c>
      <c r="B25" s="87">
        <f>VLOOKUP($A25&amp;$C$2,Databáze_trest_KS!$B$5:$N$200,MATCH(B$16,Databáze_trest_KS!$B$5:$K$5,0),0)</f>
        <v>394</v>
      </c>
      <c r="C25" s="13">
        <f>VLOOKUP($A25&amp;$C$2,Databáze_trest_KS!$B$5:$N$200,MATCH(C$16,Databáze_trest_KS!$B$5:$K$5,0),0)</f>
        <v>282</v>
      </c>
      <c r="D25" s="88">
        <f>VLOOKUP($A25&amp;$C$2,Databáze_trest_KS!$B$5:$N$200,MATCH(D$16,Databáze_trest_KS!$B$5:$K$5,0),0)</f>
        <v>904</v>
      </c>
      <c r="E25" s="13">
        <f>VLOOKUP($A25&amp;$C$2,Databáze_trest_KS!$B$5:$N$200,MATCH(E$121,Databáze_trest_KS!$B$5:$K$5,0),0)</f>
        <v>292</v>
      </c>
      <c r="F25" s="13">
        <f>VLOOKUP($A25&amp;$C$2,Databáze_trest_KS!$B$5:$N$200,MATCH(F$16,Databáze_trest_KS!$B$5:$K$5,0),0)</f>
        <v>318</v>
      </c>
      <c r="G25" s="13">
        <f>VLOOKUP($A25&amp;$C$2,Databáze_trest_KS!$B$5:$N$200,MATCH(G$16,Databáze_trest_KS!$B$5:$K$5,0),0)</f>
        <v>165</v>
      </c>
      <c r="H25" s="15">
        <f>VLOOKUP($A25&amp;$C$2,Databáze_trest_KS!$B$5:$N$200,MATCH(H$16,Databáze_trest_KS!$B$5:$K$5,0),0)</f>
        <v>189.38679245283018</v>
      </c>
    </row>
    <row r="26" spans="1:8" x14ac:dyDescent="0.25">
      <c r="A26" s="395">
        <v>2017</v>
      </c>
      <c r="B26" s="394">
        <f>VLOOKUP($A26&amp;$C$2,Databáze_trest_KS!$B$5:$N$200,MATCH(B$16,Databáze_trest_KS!$B$5:$K$5,0),0)</f>
        <v>519</v>
      </c>
      <c r="C26" s="392">
        <f>VLOOKUP($A26&amp;$C$2,Databáze_trest_KS!$B$5:$N$200,MATCH(C$16,Databáze_trest_KS!$B$5:$K$5,0),0)</f>
        <v>397</v>
      </c>
      <c r="D26" s="395">
        <f>VLOOKUP($A26&amp;$C$2,Databáze_trest_KS!$B$5:$N$200,MATCH(D$16,Databáze_trest_KS!$B$5:$K$5,0),0)</f>
        <v>952</v>
      </c>
      <c r="E26" s="392">
        <f>VLOOKUP($A26&amp;$C$2,Databáze_trest_KS!$B$5:$N$200,MATCH(E$121,Databáze_trest_KS!$B$5:$K$5,0),0)</f>
        <v>266</v>
      </c>
      <c r="F26" s="392">
        <f>VLOOKUP($A26&amp;$C$2,Databáze_trest_KS!$B$5:$N$200,MATCH(F$16,Databáze_trest_KS!$B$5:$K$5,0),0)</f>
        <v>284</v>
      </c>
      <c r="G26" s="392">
        <f>VLOOKUP($A26&amp;$C$2,Databáze_trest_KS!$B$5:$N$200,MATCH(G$16,Databáze_trest_KS!$B$5:$K$5,0),0)</f>
        <v>147</v>
      </c>
      <c r="H26" s="396">
        <f>VLOOKUP($A26&amp;$C$2,Databáze_trest_KS!$B$5:$N$200,MATCH(H$16,Databáze_trest_KS!$B$5:$K$5,0),0)</f>
        <v>188.92605633802816</v>
      </c>
    </row>
    <row r="27" spans="1:8" ht="16.5" thickBot="1" x14ac:dyDescent="0.3">
      <c r="A27" s="90">
        <v>2018</v>
      </c>
      <c r="B27" s="89">
        <f>VLOOKUP($A27&amp;$C$2,Databáze_trest_KS!$B$5:$N$200,MATCH(B$16,Databáze_trest_KS!$B$5:$K$5,0),0)</f>
        <v>624</v>
      </c>
      <c r="C27" s="18">
        <f>VLOOKUP($A27&amp;$C$2,Databáze_trest_KS!$B$5:$N$200,MATCH(C$16,Databáze_trest_KS!$B$5:$K$5,0),0)</f>
        <v>364</v>
      </c>
      <c r="D27" s="90">
        <f>VLOOKUP($A27&amp;$C$2,Databáze_trest_KS!$B$5:$N$200,MATCH(D$16,Databáze_trest_KS!$B$5:$K$5,0),0)</f>
        <v>1392</v>
      </c>
      <c r="E27" s="89">
        <f>VLOOKUP($A27&amp;$C$2,Databáze_trest_KS!$B$5:$N$200,MATCH(E$121,Databáze_trest_KS!$B$5:$K$5,0),0)</f>
        <v>301</v>
      </c>
      <c r="F27" s="18">
        <f>VLOOKUP($A27&amp;$C$2,Databáze_trest_KS!$B$5:$N$200,MATCH(F$16,Databáze_trest_KS!$B$5:$K$5,0),0)</f>
        <v>289</v>
      </c>
      <c r="G27" s="18">
        <f>VLOOKUP($A27&amp;$C$2,Databáze_trest_KS!$B$5:$N$200,MATCH(G$16,Databáze_trest_KS!$B$5:$K$5,0),0)</f>
        <v>159</v>
      </c>
      <c r="H27" s="20">
        <f>VLOOKUP($A27&amp;$C$2,Databáze_trest_KS!$B$5:$N$200,MATCH(H$16,Databáze_trest_KS!$B$5:$K$5,0),0)</f>
        <v>200.81314878892732</v>
      </c>
    </row>
    <row r="28" spans="1:8" ht="16.5" thickTop="1" x14ac:dyDescent="0.25"/>
    <row r="29" spans="1:8" ht="16.5" thickBot="1" x14ac:dyDescent="0.3">
      <c r="A29" s="1" t="s">
        <v>205</v>
      </c>
      <c r="C29" s="1"/>
    </row>
    <row r="30" spans="1:8" ht="16.5" thickTop="1" x14ac:dyDescent="0.25">
      <c r="A30" s="112"/>
      <c r="B30" s="506" t="s">
        <v>1</v>
      </c>
      <c r="C30" s="507"/>
      <c r="D30" s="508"/>
      <c r="E30" s="499" t="s">
        <v>109</v>
      </c>
      <c r="F30" s="499"/>
      <c r="G30" s="499"/>
      <c r="H30" s="499"/>
    </row>
    <row r="31" spans="1:8" ht="16.5" thickBot="1" x14ac:dyDescent="0.3">
      <c r="A31" s="25" t="s">
        <v>136</v>
      </c>
      <c r="B31" s="24" t="s">
        <v>96</v>
      </c>
      <c r="C31" s="5" t="s">
        <v>97</v>
      </c>
      <c r="D31" s="25" t="s">
        <v>98</v>
      </c>
      <c r="E31" s="6" t="s">
        <v>122</v>
      </c>
      <c r="F31" s="6" t="s">
        <v>123</v>
      </c>
      <c r="G31" s="6" t="s">
        <v>124</v>
      </c>
      <c r="H31" s="6" t="s">
        <v>177</v>
      </c>
    </row>
    <row r="32" spans="1:8" ht="16.5" thickTop="1" x14ac:dyDescent="0.25">
      <c r="A32" s="86">
        <v>2008</v>
      </c>
      <c r="B32" s="26">
        <f>VLOOKUP($A32&amp;$C$2,Databáze_To_KS!$B$5:$N$200,MATCH(B$16,Databáze_To_KS!$B$5:$K$5,0),0)</f>
        <v>47.288290000000003</v>
      </c>
      <c r="C32" s="10">
        <f>VLOOKUP($A32&amp;$C$2,Databáze_To_KS!$B$5:$N$200,MATCH(C$16,Databáze_To_KS!$B$5:$K$5,0),0)</f>
        <v>28</v>
      </c>
      <c r="D32" s="27">
        <f>VLOOKUP($A32&amp;$C$2,Databáze_To_KS!$B$5:$N$200,MATCH(D$16,Databáze_To_KS!$B$5:$K$5,0),0)</f>
        <v>82</v>
      </c>
      <c r="E32" s="10">
        <f>VLOOKUP($A32&amp;$C$2,Databáze_To_KS!$B$5:$N$200,MATCH(E$121,Databáze_To_KS!$B$5:$K$5,0),0)</f>
        <v>4338</v>
      </c>
      <c r="F32" s="10">
        <f>VLOOKUP($A32&amp;$C$2,Databáze_To_KS!$B$5:$N$200,MATCH(F$16,Databáze_To_KS!$B$5:$K$5,0),0)</f>
        <v>4289</v>
      </c>
      <c r="G32" s="10">
        <f>VLOOKUP($A32&amp;$C$2,Databáze_To_KS!$B$5:$N$200,MATCH(G$16,Databáze_To_KS!$B$5:$K$5,0),0)</f>
        <v>216</v>
      </c>
      <c r="H32" s="10">
        <f>VLOOKUP($A32&amp;$C$2,Databáze_To_KS!$B$5:$N$200,MATCH(H$16,Databáze_To_KS!$B$5:$K$5,0),0)</f>
        <v>18.381907204476569</v>
      </c>
    </row>
    <row r="33" spans="1:8" x14ac:dyDescent="0.25">
      <c r="A33" s="88">
        <v>2009</v>
      </c>
      <c r="B33" s="28">
        <f>VLOOKUP($A33&amp;$C$2,Databáze_To_KS!$B$5:$N$200,MATCH(B$16,Databáze_To_KS!$B$5:$K$5,0),0)</f>
        <v>46.51831</v>
      </c>
      <c r="C33" s="15">
        <f>VLOOKUP($A33&amp;$C$2,Databáze_To_KS!$B$5:$N$200,MATCH(C$16,Databáze_To_KS!$B$5:$K$5,0),0)</f>
        <v>26</v>
      </c>
      <c r="D33" s="29">
        <f>VLOOKUP($A33&amp;$C$2,Databáze_To_KS!$B$5:$N$200,MATCH(D$16,Databáze_To_KS!$B$5:$K$5,0),0)</f>
        <v>78</v>
      </c>
      <c r="E33" s="15">
        <f>VLOOKUP($A33&amp;$C$2,Databáze_To_KS!$B$5:$N$200,MATCH(E$121,Databáze_To_KS!$B$5:$K$5,0),0)</f>
        <v>4296</v>
      </c>
      <c r="F33" s="15">
        <f>VLOOKUP($A33&amp;$C$2,Databáze_To_KS!$B$5:$N$200,MATCH(F$16,Databáze_To_KS!$B$5:$K$5,0),0)</f>
        <v>4306</v>
      </c>
      <c r="G33" s="15">
        <f>VLOOKUP($A33&amp;$C$2,Databáze_To_KS!$B$5:$N$200,MATCH(G$16,Databáze_To_KS!$B$5:$K$5,0),0)</f>
        <v>204</v>
      </c>
      <c r="H33" s="15">
        <f>VLOOKUP($A33&amp;$C$2,Databáze_To_KS!$B$5:$N$200,MATCH(H$16,Databáze_To_KS!$B$5:$K$5,0),0)</f>
        <v>17.292150487691593</v>
      </c>
    </row>
    <row r="34" spans="1:8" x14ac:dyDescent="0.25">
      <c r="A34" s="88">
        <v>2010</v>
      </c>
      <c r="B34" s="28">
        <f>VLOOKUP($A34&amp;$C$2,Databáze_To_KS!$B$5:$N$200,MATCH(B$16,Databáze_To_KS!$B$5:$K$5,0),0)</f>
        <v>44.527209999999997</v>
      </c>
      <c r="C34" s="15">
        <f>VLOOKUP($A34&amp;$C$2,Databáze_To_KS!$B$5:$N$200,MATCH(C$16,Databáze_To_KS!$B$5:$K$5,0),0)</f>
        <v>27</v>
      </c>
      <c r="D34" s="29">
        <f>VLOOKUP($A34&amp;$C$2,Databáze_To_KS!$B$5:$N$200,MATCH(D$16,Databáze_To_KS!$B$5:$K$5,0),0)</f>
        <v>70</v>
      </c>
      <c r="E34" s="15">
        <f>VLOOKUP($A34&amp;$C$2,Databáze_To_KS!$B$5:$N$200,MATCH(E$121,Databáze_To_KS!$B$5:$K$5,0),0)</f>
        <v>4465</v>
      </c>
      <c r="F34" s="15">
        <f>VLOOKUP($A34&amp;$C$2,Databáze_To_KS!$B$5:$N$200,MATCH(F$16,Databáze_To_KS!$B$5:$K$5,0),0)</f>
        <v>4450</v>
      </c>
      <c r="G34" s="15">
        <f>VLOOKUP($A34&amp;$C$2,Databáze_To_KS!$B$5:$N$200,MATCH(G$16,Databáze_To_KS!$B$5:$K$5,0),0)</f>
        <v>219</v>
      </c>
      <c r="H34" s="15">
        <f>VLOOKUP($A34&amp;$C$2,Databáze_To_KS!$B$5:$N$200,MATCH(H$16,Databáze_To_KS!$B$5:$K$5,0),0)</f>
        <v>17.962921348314609</v>
      </c>
    </row>
    <row r="35" spans="1:8" x14ac:dyDescent="0.25">
      <c r="A35" s="88">
        <v>2011</v>
      </c>
      <c r="B35" s="28">
        <f>VLOOKUP($A35&amp;$C$2,Databáze_To_KS!$B$5:$N$200,MATCH(B$16,Databáze_To_KS!$B$5:$K$5,0),0)</f>
        <v>43.881920000000001</v>
      </c>
      <c r="C35" s="15">
        <f>VLOOKUP($A35&amp;$C$2,Databáze_To_KS!$B$5:$N$200,MATCH(C$16,Databáze_To_KS!$B$5:$K$5,0),0)</f>
        <v>27</v>
      </c>
      <c r="D35" s="29">
        <f>VLOOKUP($A35&amp;$C$2,Databáze_To_KS!$B$5:$N$200,MATCH(D$16,Databáze_To_KS!$B$5:$K$5,0),0)</f>
        <v>81</v>
      </c>
      <c r="E35" s="15">
        <f>VLOOKUP($A35&amp;$C$2,Databáze_To_KS!$B$5:$N$200,MATCH(E$121,Databáze_To_KS!$B$5:$K$5,0),0)</f>
        <v>4390</v>
      </c>
      <c r="F35" s="15">
        <f>VLOOKUP($A35&amp;$C$2,Databáze_To_KS!$B$5:$N$200,MATCH(F$16,Databáze_To_KS!$B$5:$K$5,0),0)</f>
        <v>4420</v>
      </c>
      <c r="G35" s="15">
        <f>VLOOKUP($A35&amp;$C$2,Databáze_To_KS!$B$5:$N$200,MATCH(G$16,Databáze_To_KS!$B$5:$K$5,0),0)</f>
        <v>186</v>
      </c>
      <c r="H35" s="15">
        <f>VLOOKUP($A35&amp;$C$2,Databáze_To_KS!$B$5:$N$200,MATCH(H$16,Databáze_To_KS!$B$5:$K$5,0),0)</f>
        <v>15.359728506787331</v>
      </c>
    </row>
    <row r="36" spans="1:8" x14ac:dyDescent="0.25">
      <c r="A36" s="88">
        <v>2012</v>
      </c>
      <c r="B36" s="28">
        <f>VLOOKUP($A36&amp;$C$2,Databáze_To_KS!$B$5:$N$200,MATCH(B$16,Databáze_To_KS!$B$5:$K$5,0),0)</f>
        <v>41.125770000000003</v>
      </c>
      <c r="C36" s="15">
        <f>VLOOKUP($A36&amp;$C$2,Databáze_To_KS!$B$5:$N$200,MATCH(C$16,Databáze_To_KS!$B$5:$K$5,0),0)</f>
        <v>27</v>
      </c>
      <c r="D36" s="29">
        <f>VLOOKUP($A36&amp;$C$2,Databáze_To_KS!$B$5:$N$200,MATCH(D$16,Databáze_To_KS!$B$5:$K$5,0),0)</f>
        <v>68</v>
      </c>
      <c r="E36" s="15">
        <f>VLOOKUP($A36&amp;$C$2,Databáze_To_KS!$B$5:$N$200,MATCH(E$121,Databáze_To_KS!$B$5:$K$5,0),0)</f>
        <v>4420</v>
      </c>
      <c r="F36" s="15">
        <f>VLOOKUP($A36&amp;$C$2,Databáze_To_KS!$B$5:$N$200,MATCH(F$16,Databáze_To_KS!$B$5:$K$5,0),0)</f>
        <v>4448</v>
      </c>
      <c r="G36" s="15">
        <f>VLOOKUP($A36&amp;$C$2,Databáze_To_KS!$B$5:$N$200,MATCH(G$16,Databáze_To_KS!$B$5:$K$5,0),0)</f>
        <v>157</v>
      </c>
      <c r="H36" s="15">
        <f>VLOOKUP($A36&amp;$C$2,Databáze_To_KS!$B$5:$N$200,MATCH(H$16,Databáze_To_KS!$B$5:$K$5,0),0)</f>
        <v>12.883318345323742</v>
      </c>
    </row>
    <row r="37" spans="1:8" x14ac:dyDescent="0.25">
      <c r="A37" s="88">
        <v>2013</v>
      </c>
      <c r="B37" s="28">
        <f>VLOOKUP($A37&amp;$C$2,Databáze_To_KS!$B$5:$N$200,MATCH(B$16,Databáze_To_KS!$B$5:$K$5,0),0)</f>
        <v>38.185720000000003</v>
      </c>
      <c r="C37" s="15">
        <f>VLOOKUP($A37&amp;$C$2,Databáze_To_KS!$B$5:$N$200,MATCH(C$16,Databáze_To_KS!$B$5:$K$5,0),0)</f>
        <v>27</v>
      </c>
      <c r="D37" s="29">
        <f>VLOOKUP($A37&amp;$C$2,Databáze_To_KS!$B$5:$N$200,MATCH(D$16,Databáze_To_KS!$B$5:$K$5,0),0)</f>
        <v>70</v>
      </c>
      <c r="E37" s="15">
        <f>VLOOKUP($A37&amp;$C$2,Databáze_To_KS!$B$5:$N$200,MATCH(E$121,Databáze_To_KS!$B$5:$K$5,0),0)</f>
        <v>3745</v>
      </c>
      <c r="F37" s="15">
        <f>VLOOKUP($A37&amp;$C$2,Databáze_To_KS!$B$5:$N$200,MATCH(F$16,Databáze_To_KS!$B$5:$K$5,0),0)</f>
        <v>3788</v>
      </c>
      <c r="G37" s="15">
        <f>VLOOKUP($A37&amp;$C$2,Databáze_To_KS!$B$5:$N$200,MATCH(G$16,Databáze_To_KS!$B$5:$K$5,0),0)</f>
        <v>114</v>
      </c>
      <c r="H37" s="15">
        <f>VLOOKUP($A37&amp;$C$2,Databáze_To_KS!$B$5:$N$200,MATCH(H$16,Databáze_To_KS!$B$5:$K$5,0),0)</f>
        <v>10.984688489968322</v>
      </c>
    </row>
    <row r="38" spans="1:8" x14ac:dyDescent="0.25">
      <c r="A38" s="88">
        <v>2014</v>
      </c>
      <c r="B38" s="28">
        <f>VLOOKUP($A38&amp;$C$2,Databáze_To_KS!$B$5:$N$200,MATCH(B$16,Databáze_To_KS!$B$5:$K$5,0),0)</f>
        <v>40.97016</v>
      </c>
      <c r="C38" s="15">
        <f>VLOOKUP($A38&amp;$C$2,Databáze_To_KS!$B$5:$N$200,MATCH(C$16,Databáze_To_KS!$B$5:$K$5,0),0)</f>
        <v>27</v>
      </c>
      <c r="D38" s="29">
        <f>VLOOKUP($A38&amp;$C$2,Databáze_To_KS!$B$5:$N$200,MATCH(D$16,Databáze_To_KS!$B$5:$K$5,0),0)</f>
        <v>70</v>
      </c>
      <c r="E38" s="15">
        <f>VLOOKUP($A38&amp;$C$2,Databáze_To_KS!$B$5:$N$200,MATCH(E$121,Databáze_To_KS!$B$5:$K$5,0),0)</f>
        <v>4127</v>
      </c>
      <c r="F38" s="15">
        <f>VLOOKUP($A38&amp;$C$2,Databáze_To_KS!$B$5:$N$200,MATCH(F$16,Databáze_To_KS!$B$5:$K$5,0),0)</f>
        <v>4049</v>
      </c>
      <c r="G38" s="15">
        <f>VLOOKUP($A38&amp;$C$2,Databáze_To_KS!$B$5:$N$200,MATCH(G$16,Databáze_To_KS!$B$5:$K$5,0),0)</f>
        <v>191</v>
      </c>
      <c r="H38" s="15">
        <f>VLOOKUP($A38&amp;$C$2,Databáze_To_KS!$B$5:$N$200,MATCH(H$16,Databáze_To_KS!$B$5:$K$5,0),0)</f>
        <v>17.217831563348977</v>
      </c>
    </row>
    <row r="39" spans="1:8" x14ac:dyDescent="0.25">
      <c r="A39" s="88">
        <v>2015</v>
      </c>
      <c r="B39" s="28">
        <f>VLOOKUP($A39&amp;$C$2,Databáze_To_KS!$B$5:$N$200,MATCH(B$16,Databáze_To_KS!$B$5:$K$5,0),0)</f>
        <v>40.093989999999998</v>
      </c>
      <c r="C39" s="15">
        <f>VLOOKUP($A39&amp;$C$2,Databáze_To_KS!$B$5:$N$200,MATCH(C$16,Databáze_To_KS!$B$5:$K$5,0),0)</f>
        <v>28</v>
      </c>
      <c r="D39" s="29">
        <f>VLOOKUP($A39&amp;$C$2,Databáze_To_KS!$B$5:$N$200,MATCH(D$16,Databáze_To_KS!$B$5:$K$5,0),0)</f>
        <v>63</v>
      </c>
      <c r="E39" s="15">
        <f>VLOOKUP($A39&amp;$C$2,Databáze_To_KS!$B$5:$N$200,MATCH(E$121,Databáze_To_KS!$B$5:$K$5,0),0)</f>
        <v>4098</v>
      </c>
      <c r="F39" s="15">
        <f>VLOOKUP($A39&amp;$C$2,Databáze_To_KS!$B$5:$N$200,MATCH(F$16,Databáze_To_KS!$B$5:$K$5,0),0)</f>
        <v>4079</v>
      </c>
      <c r="G39" s="15">
        <f>VLOOKUP($A39&amp;$C$2,Databáze_To_KS!$B$5:$N$200,MATCH(G$16,Databáze_To_KS!$B$5:$K$5,0),0)</f>
        <v>210</v>
      </c>
      <c r="H39" s="15">
        <f>VLOOKUP($A39&amp;$C$2,Databáze_To_KS!$B$5:$N$200,MATCH(H$16,Databáze_To_KS!$B$5:$K$5,0),0)</f>
        <v>18.791370433929885</v>
      </c>
    </row>
    <row r="40" spans="1:8" x14ac:dyDescent="0.25">
      <c r="A40" s="88">
        <v>2016</v>
      </c>
      <c r="B40" s="28">
        <f>VLOOKUP($A40&amp;$C$2,Databáze_To_KS!$B$5:$N$200,MATCH(B$16,Databáze_To_KS!$B$5:$K$5,0),0)</f>
        <v>42.156799999999997</v>
      </c>
      <c r="C40" s="15">
        <f>VLOOKUP($A40&amp;$C$2,Databáze_To_KS!$B$5:$N$200,MATCH(C$16,Databáze_To_KS!$B$5:$K$5,0),0)</f>
        <v>28</v>
      </c>
      <c r="D40" s="29">
        <f>VLOOKUP($A40&amp;$C$2,Databáze_To_KS!$B$5:$N$200,MATCH(D$16,Databáze_To_KS!$B$5:$K$5,0),0)</f>
        <v>66</v>
      </c>
      <c r="E40" s="15">
        <f>VLOOKUP($A40&amp;$C$2,Databáze_To_KS!$B$5:$N$200,MATCH(E$121,Databáze_To_KS!$B$5:$K$5,0),0)</f>
        <v>4044</v>
      </c>
      <c r="F40" s="15">
        <f>VLOOKUP($A40&amp;$C$2,Databáze_To_KS!$B$5:$N$200,MATCH(F$16,Databáze_To_KS!$B$5:$K$5,0),0)</f>
        <v>4083</v>
      </c>
      <c r="G40" s="15">
        <f>VLOOKUP($A40&amp;$C$2,Databáze_To_KS!$B$5:$N$200,MATCH(G$16,Databáze_To_KS!$B$5:$K$5,0),0)</f>
        <v>170</v>
      </c>
      <c r="H40" s="15">
        <f>VLOOKUP($A40&amp;$C$2,Databáze_To_KS!$B$5:$N$200,MATCH(H$16,Databáze_To_KS!$B$5:$K$5,0),0)</f>
        <v>15.197158951751165</v>
      </c>
    </row>
    <row r="41" spans="1:8" x14ac:dyDescent="0.25">
      <c r="A41" s="395">
        <v>2017</v>
      </c>
      <c r="B41" s="397">
        <f>VLOOKUP($A41&amp;$C$2,Databáze_To_KS!$B$5:$N$200,MATCH(B$16,Databáze_To_KS!$B$5:$K$5,0),0)</f>
        <v>43.778829999999999</v>
      </c>
      <c r="C41" s="396">
        <f>VLOOKUP($A41&amp;$C$2,Databáze_To_KS!$B$5:$N$200,MATCH(C$16,Databáze_To_KS!$B$5:$K$5,0),0)</f>
        <v>28</v>
      </c>
      <c r="D41" s="398">
        <f>VLOOKUP($A41&amp;$C$2,Databáze_To_KS!$B$5:$N$200,MATCH(D$16,Databáze_To_KS!$B$5:$K$5,0),0)</f>
        <v>65</v>
      </c>
      <c r="E41" s="396">
        <f>VLOOKUP($A41&amp;$C$2,Databáze_To_KS!$B$5:$N$200,MATCH(E$121,Databáze_To_KS!$B$5:$K$5,0),0)</f>
        <v>4062</v>
      </c>
      <c r="F41" s="396">
        <f>VLOOKUP($A41&amp;$C$2,Databáze_To_KS!$B$5:$N$200,MATCH(F$16,Databáze_To_KS!$B$5:$K$5,0),0)</f>
        <v>4050</v>
      </c>
      <c r="G41" s="396">
        <f>VLOOKUP($A41&amp;$C$2,Databáze_To_KS!$B$5:$N$200,MATCH(G$16,Databáze_To_KS!$B$5:$K$5,0),0)</f>
        <v>181</v>
      </c>
      <c r="H41" s="396">
        <f>VLOOKUP($A41&amp;$C$2,Databáze_To_KS!$B$5:$N$200,MATCH(H$16,Databáze_To_KS!$B$5:$K$5,0),0)</f>
        <v>16.312345679012346</v>
      </c>
    </row>
    <row r="42" spans="1:8" ht="16.5" thickBot="1" x14ac:dyDescent="0.3">
      <c r="A42" s="90">
        <v>2018</v>
      </c>
      <c r="B42" s="30">
        <f>VLOOKUP($A42&amp;$C$2,Databáze_To_KS!$B$5:$N$200,MATCH(B$16,Databáze_To_KS!$B$5:$K$5,0),0)</f>
        <v>39</v>
      </c>
      <c r="C42" s="20">
        <f>VLOOKUP($A42&amp;$C$2,Databáze_To_KS!$B$5:$N$200,MATCH(C$16,Databáze_To_KS!$B$5:$K$5,0),0)</f>
        <v>28</v>
      </c>
      <c r="D42" s="31">
        <f>VLOOKUP($A42&amp;$C$2,Databáze_To_KS!$B$5:$N$200,MATCH(D$16,Databáze_To_KS!$B$5:$K$5,0),0)</f>
        <v>64</v>
      </c>
      <c r="E42" s="20">
        <f>VLOOKUP($A42&amp;$C$2,Databáze_To_KS!$B$5:$N$200,MATCH(E$121,Databáze_To_KS!$B$5:$K$5,0),0)</f>
        <v>3755</v>
      </c>
      <c r="F42" s="20">
        <f>VLOOKUP($A42&amp;$C$2,Databáze_To_KS!$B$5:$N$200,MATCH(F$16,Databáze_To_KS!$B$5:$K$5,0),0)</f>
        <v>3705</v>
      </c>
      <c r="G42" s="20">
        <f>VLOOKUP($A42&amp;$C$2,Databáze_To_KS!$B$5:$N$200,MATCH(G$16,Databáze_To_KS!$B$5:$K$5,0),0)</f>
        <v>231</v>
      </c>
      <c r="H42" s="20">
        <f>VLOOKUP($A42&amp;$C$2,Databáze_To_KS!$B$5:$N$200,MATCH(H$16,Databáze_To_KS!$B$5:$K$5,0),0)</f>
        <v>22.757085020242915</v>
      </c>
    </row>
    <row r="43" spans="1:8" ht="16.5" thickTop="1" x14ac:dyDescent="0.25"/>
    <row r="44" spans="1:8" ht="16.5" thickBot="1" x14ac:dyDescent="0.3">
      <c r="A44" s="1" t="s">
        <v>206</v>
      </c>
      <c r="C44" s="1"/>
    </row>
    <row r="45" spans="1:8" ht="16.5" customHeight="1" thickTop="1" x14ac:dyDescent="0.25">
      <c r="A45" s="127"/>
      <c r="B45" s="506" t="s">
        <v>1</v>
      </c>
      <c r="C45" s="507"/>
      <c r="D45" s="508"/>
      <c r="E45" s="499" t="s">
        <v>109</v>
      </c>
      <c r="F45" s="499"/>
      <c r="G45" s="499"/>
      <c r="H45" s="499"/>
    </row>
    <row r="46" spans="1:8" ht="16.5" thickBot="1" x14ac:dyDescent="0.3">
      <c r="A46" s="25" t="s">
        <v>136</v>
      </c>
      <c r="B46" s="24" t="s">
        <v>96</v>
      </c>
      <c r="C46" s="5" t="s">
        <v>97</v>
      </c>
      <c r="D46" s="25" t="s">
        <v>98</v>
      </c>
      <c r="E46" s="6" t="s">
        <v>122</v>
      </c>
      <c r="F46" s="6" t="s">
        <v>123</v>
      </c>
      <c r="G46" s="6" t="s">
        <v>124</v>
      </c>
      <c r="H46" s="6" t="s">
        <v>177</v>
      </c>
    </row>
    <row r="47" spans="1:8" ht="16.5" thickTop="1" x14ac:dyDescent="0.25">
      <c r="A47" s="86">
        <v>2008</v>
      </c>
      <c r="B47" s="85">
        <f>VLOOKUP($A47&amp;$P$2,Databáze_C_KS!$B$5:$N$200,MATCH(B$16,Databáze_C_KS!$B$5:$K$5,0),0)</f>
        <v>219</v>
      </c>
      <c r="C47" s="8">
        <f>VLOOKUP($A47&amp;$P$2,Databáze_C_KS!$B$5:$N$200,MATCH(C$16,Databáze_C_KS!$B$5:$K$5,0),0)</f>
        <v>160</v>
      </c>
      <c r="D47" s="86">
        <f>VLOOKUP($A47&amp;$P$2,Databáze_C_KS!$B$5:$N$200,MATCH(D$16,Databáze_C_KS!$B$5:$K$5,0),0)</f>
        <v>474</v>
      </c>
      <c r="E47" s="8">
        <f>VLOOKUP($A47&amp;$P$2,Databáze_C_KS!$B$5:$N$200,MATCH(E$121,Databáze_C_KS!$B$5:$K$5,0),0)</f>
        <v>265</v>
      </c>
      <c r="F47" s="8">
        <f>VLOOKUP($A47&amp;$P$2,Databáze_C_KS!$B$5:$N$200,MATCH(F$16,Databáze_C_KS!$B$5:$K$5,0),0)</f>
        <v>249</v>
      </c>
      <c r="G47" s="8">
        <f>VLOOKUP($A47&amp;$P$2,Databáze_C_KS!$B$5:$N$200,MATCH(G$16,Databáze_C_KS!$B$5:$K$5,0),0)</f>
        <v>143</v>
      </c>
      <c r="H47" s="10">
        <f>VLOOKUP($A47&amp;$P$2,Databáze_C_KS!$B$5:$N$200,MATCH(H$16,Databáze_C_KS!$B$5:$K$5,0),0)</f>
        <v>209.61847389558235</v>
      </c>
    </row>
    <row r="48" spans="1:8" x14ac:dyDescent="0.25">
      <c r="A48" s="88">
        <v>2009</v>
      </c>
      <c r="B48" s="87">
        <f>VLOOKUP($A48&amp;$P$2,Databáze_C_KS!$B$5:$N$200,MATCH(B$16,Databáze_C_KS!$B$5:$K$5,0),0)</f>
        <v>313</v>
      </c>
      <c r="C48" s="13">
        <f>VLOOKUP($A48&amp;$P$2,Databáze_C_KS!$B$5:$N$200,MATCH(C$16,Databáze_C_KS!$B$5:$K$5,0),0)</f>
        <v>238</v>
      </c>
      <c r="D48" s="88">
        <f>VLOOKUP($A48&amp;$P$2,Databáze_C_KS!$B$5:$N$200,MATCH(D$16,Databáze_C_KS!$B$5:$K$5,0),0)</f>
        <v>677</v>
      </c>
      <c r="E48" s="13">
        <f>VLOOKUP($A48&amp;$P$2,Databáze_C_KS!$B$5:$N$200,MATCH(E$121,Databáze_C_KS!$B$5:$K$5,0),0)</f>
        <v>229</v>
      </c>
      <c r="F48" s="13">
        <f>VLOOKUP($A48&amp;$P$2,Databáze_C_KS!$B$5:$N$200,MATCH(F$16,Databáze_C_KS!$B$5:$K$5,0),0)</f>
        <v>239</v>
      </c>
      <c r="G48" s="13">
        <f>VLOOKUP($A48&amp;$P$2,Databáze_C_KS!$B$5:$N$200,MATCH(G$16,Databáze_C_KS!$B$5:$K$5,0),0)</f>
        <v>133</v>
      </c>
      <c r="H48" s="15">
        <f>VLOOKUP($A48&amp;$P$2,Databáze_C_KS!$B$5:$N$200,MATCH(H$16,Databáze_C_KS!$B$5:$K$5,0),0)</f>
        <v>203.11715481171547</v>
      </c>
    </row>
    <row r="49" spans="1:8" x14ac:dyDescent="0.25">
      <c r="A49" s="88">
        <v>2010</v>
      </c>
      <c r="B49" s="87">
        <f>VLOOKUP($A49&amp;$P$2,Databáze_C_KS!$B$5:$N$200,MATCH(B$16,Databáze_C_KS!$B$5:$K$5,0),0)</f>
        <v>297</v>
      </c>
      <c r="C49" s="13">
        <f>VLOOKUP($A49&amp;$P$2,Databáze_C_KS!$B$5:$N$200,MATCH(C$16,Databáze_C_KS!$B$5:$K$5,0),0)</f>
        <v>224</v>
      </c>
      <c r="D49" s="88">
        <f>VLOOKUP($A49&amp;$P$2,Databáze_C_KS!$B$5:$N$200,MATCH(D$16,Databáze_C_KS!$B$5:$K$5,0),0)</f>
        <v>679</v>
      </c>
      <c r="E49" s="13">
        <f>VLOOKUP($A49&amp;$P$2,Databáze_C_KS!$B$5:$N$200,MATCH(E$121,Databáze_C_KS!$B$5:$K$5,0),0)</f>
        <v>363</v>
      </c>
      <c r="F49" s="13">
        <f>VLOOKUP($A49&amp;$P$2,Databáze_C_KS!$B$5:$N$200,MATCH(F$16,Databáze_C_KS!$B$5:$K$5,0),0)</f>
        <v>331</v>
      </c>
      <c r="G49" s="13">
        <f>VLOOKUP($A49&amp;$P$2,Databáze_C_KS!$B$5:$N$200,MATCH(G$16,Databáze_C_KS!$B$5:$K$5,0),0)</f>
        <v>165</v>
      </c>
      <c r="H49" s="15">
        <f>VLOOKUP($A49&amp;$P$2,Databáze_C_KS!$B$5:$N$200,MATCH(H$16,Databáze_C_KS!$B$5:$K$5,0),0)</f>
        <v>181.94864048338368</v>
      </c>
    </row>
    <row r="50" spans="1:8" x14ac:dyDescent="0.25">
      <c r="A50" s="88">
        <v>2011</v>
      </c>
      <c r="B50" s="87">
        <f>VLOOKUP($A50&amp;$P$2,Databáze_C_KS!$B$5:$N$200,MATCH(B$16,Databáze_C_KS!$B$5:$K$5,0),0)</f>
        <v>382</v>
      </c>
      <c r="C50" s="13">
        <f>VLOOKUP($A50&amp;$P$2,Databáze_C_KS!$B$5:$N$200,MATCH(C$16,Databáze_C_KS!$B$5:$K$5,0),0)</f>
        <v>287</v>
      </c>
      <c r="D50" s="88">
        <f>VLOOKUP($A50&amp;$P$2,Databáze_C_KS!$B$5:$N$200,MATCH(D$16,Databáze_C_KS!$B$5:$K$5,0),0)</f>
        <v>794</v>
      </c>
      <c r="E50" s="13">
        <f>VLOOKUP($A50&amp;$P$2,Databáze_C_KS!$B$5:$N$200,MATCH(E$121,Databáze_C_KS!$B$5:$K$5,0),0)</f>
        <v>388</v>
      </c>
      <c r="F50" s="13">
        <f>VLOOKUP($A50&amp;$P$2,Databáze_C_KS!$B$5:$N$200,MATCH(F$16,Databáze_C_KS!$B$5:$K$5,0),0)</f>
        <v>332</v>
      </c>
      <c r="G50" s="13">
        <f>VLOOKUP($A50&amp;$P$2,Databáze_C_KS!$B$5:$N$200,MATCH(G$16,Databáze_C_KS!$B$5:$K$5,0),0)</f>
        <v>221</v>
      </c>
      <c r="H50" s="15">
        <f>VLOOKUP($A50&amp;$P$2,Databáze_C_KS!$B$5:$N$200,MATCH(H$16,Databáze_C_KS!$B$5:$K$5,0),0)</f>
        <v>242.9668674698795</v>
      </c>
    </row>
    <row r="51" spans="1:8" x14ac:dyDescent="0.25">
      <c r="A51" s="88">
        <v>2012</v>
      </c>
      <c r="B51" s="87">
        <f>VLOOKUP($A51&amp;$P$2,Databáze_C_KS!$B$5:$N$200,MATCH(B$16,Databáze_C_KS!$B$5:$K$5,0),0)</f>
        <v>475</v>
      </c>
      <c r="C51" s="13">
        <f>VLOOKUP($A51&amp;$P$2,Databáze_C_KS!$B$5:$N$200,MATCH(C$16,Databáze_C_KS!$B$5:$K$5,0),0)</f>
        <v>364</v>
      </c>
      <c r="D51" s="88">
        <f>VLOOKUP($A51&amp;$P$2,Databáze_C_KS!$B$5:$N$200,MATCH(D$16,Databáze_C_KS!$B$5:$K$5,0),0)</f>
        <v>948</v>
      </c>
      <c r="E51" s="13">
        <f>VLOOKUP($A51&amp;$P$2,Databáze_C_KS!$B$5:$N$200,MATCH(E$121,Databáze_C_KS!$B$5:$K$5,0),0)</f>
        <v>346</v>
      </c>
      <c r="F51" s="13">
        <f>VLOOKUP($A51&amp;$P$2,Databáze_C_KS!$B$5:$N$200,MATCH(F$16,Databáze_C_KS!$B$5:$K$5,0),0)</f>
        <v>343</v>
      </c>
      <c r="G51" s="13">
        <f>VLOOKUP($A51&amp;$P$2,Databáze_C_KS!$B$5:$N$200,MATCH(G$16,Databáze_C_KS!$B$5:$K$5,0),0)</f>
        <v>224</v>
      </c>
      <c r="H51" s="15">
        <f>VLOOKUP($A51&amp;$P$2,Databáze_C_KS!$B$5:$N$200,MATCH(H$16,Databáze_C_KS!$B$5:$K$5,0),0)</f>
        <v>238.36734693877548</v>
      </c>
    </row>
    <row r="52" spans="1:8" x14ac:dyDescent="0.25">
      <c r="A52" s="88">
        <v>2013</v>
      </c>
      <c r="B52" s="87">
        <f>VLOOKUP($A52&amp;$P$2,Databáze_C_KS!$B$5:$N$200,MATCH(B$16,Databáze_C_KS!$B$5:$K$5,0),0)</f>
        <v>470</v>
      </c>
      <c r="C52" s="13">
        <f>VLOOKUP($A52&amp;$P$2,Databáze_C_KS!$B$5:$N$200,MATCH(C$16,Databáze_C_KS!$B$5:$K$5,0),0)</f>
        <v>357</v>
      </c>
      <c r="D52" s="88">
        <f>VLOOKUP($A52&amp;$P$2,Databáze_C_KS!$B$5:$N$200,MATCH(D$16,Databáze_C_KS!$B$5:$K$5,0),0)</f>
        <v>910</v>
      </c>
      <c r="E52" s="13">
        <f>VLOOKUP($A52&amp;$P$2,Databáze_C_KS!$B$5:$N$200,MATCH(E$121,Databáze_C_KS!$B$5:$K$5,0),0)</f>
        <v>468</v>
      </c>
      <c r="F52" s="13">
        <f>VLOOKUP($A52&amp;$P$2,Databáze_C_KS!$B$5:$N$200,MATCH(F$16,Databáze_C_KS!$B$5:$K$5,0),0)</f>
        <v>477</v>
      </c>
      <c r="G52" s="13">
        <f>VLOOKUP($A52&amp;$P$2,Databáze_C_KS!$B$5:$N$200,MATCH(G$16,Databáze_C_KS!$B$5:$K$5,0),0)</f>
        <v>215</v>
      </c>
      <c r="H52" s="15">
        <f>VLOOKUP($A52&amp;$P$2,Databáze_C_KS!$B$5:$N$200,MATCH(H$16,Databáze_C_KS!$B$5:$K$5,0),0)</f>
        <v>164.51781970649895</v>
      </c>
    </row>
    <row r="53" spans="1:8" x14ac:dyDescent="0.25">
      <c r="A53" s="88">
        <v>2014</v>
      </c>
      <c r="B53" s="87">
        <f>VLOOKUP($A53&amp;$P$2,Databáze_C_KS!$B$5:$N$200,MATCH(B$16,Databáze_C_KS!$B$5:$K$5,0),0)</f>
        <v>367</v>
      </c>
      <c r="C53" s="13">
        <f>VLOOKUP($A53&amp;$P$2,Databáze_C_KS!$B$5:$N$200,MATCH(C$16,Databáze_C_KS!$B$5:$K$5,0),0)</f>
        <v>235</v>
      </c>
      <c r="D53" s="88">
        <f>VLOOKUP($A53&amp;$P$2,Databáze_C_KS!$B$5:$N$200,MATCH(D$16,Databáze_C_KS!$B$5:$K$5,0),0)</f>
        <v>902</v>
      </c>
      <c r="E53" s="13">
        <f>VLOOKUP($A53&amp;$P$2,Databáze_C_KS!$B$5:$N$200,MATCH(E$121,Databáze_C_KS!$B$5:$K$5,0),0)</f>
        <v>308</v>
      </c>
      <c r="F53" s="13">
        <f>VLOOKUP($A53&amp;$P$2,Databáze_C_KS!$B$5:$N$200,MATCH(F$16,Databáze_C_KS!$B$5:$K$5,0),0)</f>
        <v>373</v>
      </c>
      <c r="G53" s="13">
        <f>VLOOKUP($A53&amp;$P$2,Databáze_C_KS!$B$5:$N$200,MATCH(G$16,Databáze_C_KS!$B$5:$K$5,0),0)</f>
        <v>150</v>
      </c>
      <c r="H53" s="15">
        <f>VLOOKUP($A53&amp;$P$2,Databáze_C_KS!$B$5:$N$200,MATCH(H$16,Databáze_C_KS!$B$5:$K$5,0),0)</f>
        <v>146.78284182305629</v>
      </c>
    </row>
    <row r="54" spans="1:8" x14ac:dyDescent="0.25">
      <c r="A54" s="88">
        <v>2015</v>
      </c>
      <c r="B54" s="87">
        <f>VLOOKUP($A54&amp;$P$2,Databáze_C_KS!$B$5:$N$200,MATCH(B$16,Databáze_C_KS!$B$5:$K$5,0),0)</f>
        <v>359</v>
      </c>
      <c r="C54" s="13">
        <f>VLOOKUP($A54&amp;$P$2,Databáze_C_KS!$B$5:$N$200,MATCH(C$16,Databáze_C_KS!$B$5:$K$5,0),0)</f>
        <v>192</v>
      </c>
      <c r="D54" s="88">
        <f>VLOOKUP($A54&amp;$P$2,Databáze_C_KS!$B$5:$N$200,MATCH(D$16,Databáze_C_KS!$B$5:$K$5,0),0)</f>
        <v>805</v>
      </c>
      <c r="E54" s="13">
        <f>VLOOKUP($A54&amp;$P$2,Databáze_C_KS!$B$5:$N$200,MATCH(E$121,Databáze_C_KS!$B$5:$K$5,0),0)</f>
        <v>217</v>
      </c>
      <c r="F54" s="13">
        <f>VLOOKUP($A54&amp;$P$2,Databáze_C_KS!$B$5:$N$200,MATCH(F$16,Databáze_C_KS!$B$5:$K$5,0),0)</f>
        <v>274</v>
      </c>
      <c r="G54" s="13">
        <f>VLOOKUP($A54&amp;$P$2,Databáze_C_KS!$B$5:$N$200,MATCH(G$16,Databáze_C_KS!$B$5:$K$5,0),0)</f>
        <v>90</v>
      </c>
      <c r="H54" s="15">
        <f>VLOOKUP($A54&amp;$P$2,Databáze_C_KS!$B$5:$N$200,MATCH(H$16,Databáze_C_KS!$B$5:$K$5,0),0)</f>
        <v>119.8905109489051</v>
      </c>
    </row>
    <row r="55" spans="1:8" x14ac:dyDescent="0.25">
      <c r="A55" s="88">
        <v>2016</v>
      </c>
      <c r="B55" s="87">
        <f>VLOOKUP($A55&amp;$P$2,Databáze_C_KS!$B$5:$N$200,MATCH(B$16,Databáze_C_KS!$B$5:$K$5,0),0)</f>
        <v>665</v>
      </c>
      <c r="C55" s="13">
        <f>VLOOKUP($A55&amp;$P$2,Databáze_C_KS!$B$5:$N$200,MATCH(C$16,Databáze_C_KS!$B$5:$K$5,0),0)</f>
        <v>327</v>
      </c>
      <c r="D55" s="88">
        <f>VLOOKUP($A55&amp;$P$2,Databáze_C_KS!$B$5:$N$200,MATCH(D$16,Databáze_C_KS!$B$5:$K$5,0),0)</f>
        <v>1494</v>
      </c>
      <c r="E55" s="13">
        <f>VLOOKUP($A55&amp;$P$2,Databáze_C_KS!$B$5:$N$200,MATCH(E$121,Databáze_C_KS!$B$5:$K$5,0),0)</f>
        <v>318</v>
      </c>
      <c r="F55" s="13">
        <f>VLOOKUP($A55&amp;$P$2,Databáze_C_KS!$B$5:$N$200,MATCH(F$16,Databáze_C_KS!$B$5:$K$5,0),0)</f>
        <v>162</v>
      </c>
      <c r="G55" s="13">
        <f>VLOOKUP($A55&amp;$P$2,Databáze_C_KS!$B$5:$N$200,MATCH(G$16,Databáze_C_KS!$B$5:$K$5,0),0)</f>
        <v>246</v>
      </c>
      <c r="H55" s="15">
        <f>VLOOKUP($A55&amp;$P$2,Databáze_C_KS!$B$5:$N$200,MATCH(H$16,Databáze_C_KS!$B$5:$K$5,0),0)</f>
        <v>554.25925925925924</v>
      </c>
    </row>
    <row r="56" spans="1:8" x14ac:dyDescent="0.25">
      <c r="A56" s="395">
        <v>2017</v>
      </c>
      <c r="B56" s="394">
        <f>VLOOKUP($A56&amp;$P$2,Databáze_C_KS!$B$5:$N$200,MATCH(B$16,Databáze_C_KS!$B$5:$K$5,0),0)</f>
        <v>651</v>
      </c>
      <c r="C56" s="392">
        <f>VLOOKUP($A56&amp;$P$2,Databáze_C_KS!$B$5:$N$200,MATCH(C$16,Databáze_C_KS!$B$5:$K$5,0),0)</f>
        <v>475</v>
      </c>
      <c r="D56" s="395">
        <f>VLOOKUP($A56&amp;$P$2,Databáze_C_KS!$B$5:$N$200,MATCH(D$16,Databáze_C_KS!$B$5:$K$5,0),0)</f>
        <v>1544</v>
      </c>
      <c r="E56" s="392">
        <f>VLOOKUP($A56&amp;$P$2,Databáze_C_KS!$B$5:$N$200,MATCH(E$121,Databáze_C_KS!$B$5:$K$5,0),0)</f>
        <v>152</v>
      </c>
      <c r="F56" s="392">
        <f>VLOOKUP($A56&amp;$P$2,Databáze_C_KS!$B$5:$N$200,MATCH(F$16,Databáze_C_KS!$B$5:$K$5,0),0)</f>
        <v>214</v>
      </c>
      <c r="G56" s="392">
        <f>VLOOKUP($A56&amp;$P$2,Databáze_C_KS!$B$5:$N$200,MATCH(G$16,Databáze_C_KS!$B$5:$K$5,0),0)</f>
        <v>184</v>
      </c>
      <c r="H56" s="396">
        <f>VLOOKUP($A56&amp;$P$2,Databáze_C_KS!$B$5:$N$200,MATCH(H$16,Databáze_C_KS!$B$5:$K$5,0),0)</f>
        <v>313.8317757009346</v>
      </c>
    </row>
    <row r="57" spans="1:8" ht="16.5" thickBot="1" x14ac:dyDescent="0.3">
      <c r="A57" s="90">
        <v>2018</v>
      </c>
      <c r="B57" s="89">
        <f>VLOOKUP($A57&amp;$P$2,Databáze_C_KS!$B$5:$N$200,MATCH(B$16,Databáze_C_KS!$B$5:$K$5,0),0)</f>
        <v>585</v>
      </c>
      <c r="C57" s="18">
        <f>VLOOKUP($A57&amp;$P$2,Databáze_C_KS!$B$5:$N$200,MATCH(C$16,Databáze_C_KS!$B$5:$K$5,0),0)</f>
        <v>463</v>
      </c>
      <c r="D57" s="90">
        <f>VLOOKUP($A57&amp;$P$2,Databáze_C_KS!$B$5:$N$200,MATCH(D$16,Databáze_C_KS!$B$5:$K$5,0),0)</f>
        <v>1017</v>
      </c>
      <c r="E57" s="18">
        <f>VLOOKUP($A57&amp;$P$2,Databáze_C_KS!$B$5:$N$200,MATCH(E$121,Databáze_C_KS!$B$5:$K$5,0),0)</f>
        <v>148</v>
      </c>
      <c r="F57" s="18">
        <f>VLOOKUP($A57&amp;$P$2,Databáze_C_KS!$B$5:$N$200,MATCH(F$16,Databáze_C_KS!$B$5:$K$5,0),0)</f>
        <v>243</v>
      </c>
      <c r="G57" s="18">
        <f>VLOOKUP($A57&amp;$P$2,Databáze_C_KS!$B$5:$N$200,MATCH(G$16,Databáze_C_KS!$B$5:$K$5,0),0)</f>
        <v>89</v>
      </c>
      <c r="H57" s="20">
        <f>VLOOKUP($A57&amp;$P$2,Databáze_C_KS!$B$5:$N$200,MATCH(H$16,Databáze_C_KS!$B$5:$K$5,0),0)</f>
        <v>133.68312757201647</v>
      </c>
    </row>
    <row r="58" spans="1:8" ht="16.5" thickTop="1" x14ac:dyDescent="0.25"/>
    <row r="59" spans="1:8" ht="16.5" thickBot="1" x14ac:dyDescent="0.3">
      <c r="A59" s="1" t="s">
        <v>208</v>
      </c>
      <c r="C59" s="1"/>
    </row>
    <row r="60" spans="1:8" ht="16.5" thickTop="1" x14ac:dyDescent="0.25">
      <c r="A60" s="127"/>
      <c r="B60" s="506" t="s">
        <v>1</v>
      </c>
      <c r="C60" s="507"/>
      <c r="D60" s="508"/>
      <c r="E60" s="499" t="s">
        <v>109</v>
      </c>
      <c r="F60" s="499"/>
      <c r="G60" s="499"/>
      <c r="H60" s="499"/>
    </row>
    <row r="61" spans="1:8" ht="16.5" thickBot="1" x14ac:dyDescent="0.3">
      <c r="A61" s="25" t="s">
        <v>136</v>
      </c>
      <c r="B61" s="24" t="s">
        <v>96</v>
      </c>
      <c r="C61" s="5" t="s">
        <v>97</v>
      </c>
      <c r="D61" s="25" t="s">
        <v>98</v>
      </c>
      <c r="E61" s="6" t="s">
        <v>122</v>
      </c>
      <c r="F61" s="6" t="s">
        <v>123</v>
      </c>
      <c r="G61" s="6" t="s">
        <v>124</v>
      </c>
      <c r="H61" s="6" t="s">
        <v>177</v>
      </c>
    </row>
    <row r="62" spans="1:8" ht="16.5" thickTop="1" x14ac:dyDescent="0.25">
      <c r="A62" s="86">
        <v>2008</v>
      </c>
      <c r="B62" s="85">
        <f>VLOOKUP($A62&amp;$P$2,Databáze_Cm_KS!$B$5:$N$200,MATCH(B$16,Databáze_Cm_KS!$B$5:$K$5,0),0)</f>
        <v>461</v>
      </c>
      <c r="C62" s="8">
        <f>VLOOKUP($A62&amp;$P$2,Databáze_Cm_KS!$B$5:$N$200,MATCH(C$16,Databáze_Cm_KS!$B$5:$K$5,0),0)</f>
        <v>316</v>
      </c>
      <c r="D62" s="86">
        <f>VLOOKUP($A62&amp;$P$2,Databáze_Cm_KS!$B$5:$N$200,MATCH(D$16,Databáze_Cm_KS!$B$5:$K$5,0),0)</f>
        <v>1091</v>
      </c>
      <c r="E62" s="8">
        <f>VLOOKUP($A62&amp;$P$2,Databáze_Cm_KS!$B$5:$N$200,MATCH(E$121,Databáze_Cm_KS!$B$5:$K$5,0),0)</f>
        <v>2238</v>
      </c>
      <c r="F62" s="8">
        <f>VLOOKUP($A62&amp;$P$2,Databáze_Cm_KS!$B$5:$N$200,MATCH(F$16,Databáze_Cm_KS!$B$5:$K$5,0),0)</f>
        <v>2158</v>
      </c>
      <c r="G62" s="8">
        <f>VLOOKUP($A62&amp;$P$2,Databáze_Cm_KS!$B$5:$N$200,MATCH(G$16,Databáze_Cm_KS!$B$5:$K$5,0),0)</f>
        <v>1207</v>
      </c>
      <c r="H62" s="10">
        <f>VLOOKUP($A62&amp;$P$2,Databáze_Cm_KS!$B$5:$N$200,MATCH(H$16,Databáze_Cm_KS!$B$5:$K$5,0),0)</f>
        <v>204.14967562557925</v>
      </c>
    </row>
    <row r="63" spans="1:8" x14ac:dyDescent="0.25">
      <c r="A63" s="88">
        <v>2009</v>
      </c>
      <c r="B63" s="87">
        <f>VLOOKUP($A63&amp;$P$2,Databáze_Cm_KS!$B$5:$N$200,MATCH(B$16,Databáze_Cm_KS!$B$5:$K$5,0),0)</f>
        <v>261</v>
      </c>
      <c r="C63" s="13">
        <f>VLOOKUP($A63&amp;$P$2,Databáze_Cm_KS!$B$5:$N$200,MATCH(C$16,Databáze_Cm_KS!$B$5:$K$5,0),0)</f>
        <v>77</v>
      </c>
      <c r="D63" s="88">
        <f>VLOOKUP($A63&amp;$P$2,Databáze_Cm_KS!$B$5:$N$200,MATCH(D$16,Databáze_Cm_KS!$B$5:$K$5,0),0)</f>
        <v>730</v>
      </c>
      <c r="E63" s="13">
        <f>VLOOKUP($A63&amp;$P$2,Databáze_Cm_KS!$B$5:$N$200,MATCH(E$121,Databáze_Cm_KS!$B$5:$K$5,0),0)</f>
        <v>4506</v>
      </c>
      <c r="F63" s="13">
        <f>VLOOKUP($A63&amp;$P$2,Databáze_Cm_KS!$B$5:$N$200,MATCH(F$16,Databáze_Cm_KS!$B$5:$K$5,0),0)</f>
        <v>4014</v>
      </c>
      <c r="G63" s="13">
        <f>VLOOKUP($A63&amp;$P$2,Databáze_Cm_KS!$B$5:$N$200,MATCH(G$16,Databáze_Cm_KS!$B$5:$K$5,0),0)</f>
        <v>1701</v>
      </c>
      <c r="H63" s="15">
        <f>VLOOKUP($A63&amp;$P$2,Databáze_Cm_KS!$B$5:$N$200,MATCH(H$16,Databáze_Cm_KS!$B$5:$K$5,0),0)</f>
        <v>154.67488789237669</v>
      </c>
    </row>
    <row r="64" spans="1:8" x14ac:dyDescent="0.25">
      <c r="A64" s="88">
        <v>2010</v>
      </c>
      <c r="B64" s="87">
        <f>VLOOKUP($A64&amp;$P$2,Databáze_Cm_KS!$B$5:$N$200,MATCH(B$16,Databáze_Cm_KS!$B$5:$K$5,0),0)</f>
        <v>271</v>
      </c>
      <c r="C64" s="13">
        <f>VLOOKUP($A64&amp;$P$2,Databáze_Cm_KS!$B$5:$N$200,MATCH(C$16,Databáze_Cm_KS!$B$5:$K$5,0),0)</f>
        <v>85</v>
      </c>
      <c r="D64" s="88">
        <f>VLOOKUP($A64&amp;$P$2,Databáze_Cm_KS!$B$5:$N$200,MATCH(D$16,Databáze_Cm_KS!$B$5:$K$5,0),0)</f>
        <v>663</v>
      </c>
      <c r="E64" s="13">
        <f>VLOOKUP($A64&amp;$P$2,Databáze_Cm_KS!$B$5:$N$200,MATCH(E$121,Databáze_Cm_KS!$B$5:$K$5,0),0)</f>
        <v>3477</v>
      </c>
      <c r="F64" s="13">
        <f>VLOOKUP($A64&amp;$P$2,Databáze_Cm_KS!$B$5:$N$200,MATCH(F$16,Databáze_Cm_KS!$B$5:$K$5,0),0)</f>
        <v>3420</v>
      </c>
      <c r="G64" s="13">
        <f>VLOOKUP($A64&amp;$P$2,Databáze_Cm_KS!$B$5:$N$200,MATCH(G$16,Databáze_Cm_KS!$B$5:$K$5,0),0)</f>
        <v>1767</v>
      </c>
      <c r="H64" s="15">
        <f>VLOOKUP($A64&amp;$P$2,Databáze_Cm_KS!$B$5:$N$200,MATCH(H$16,Databáze_Cm_KS!$B$5:$K$5,0),0)</f>
        <v>188.58333333333334</v>
      </c>
    </row>
    <row r="65" spans="1:8" x14ac:dyDescent="0.25">
      <c r="A65" s="88">
        <v>2011</v>
      </c>
      <c r="B65" s="87">
        <f>VLOOKUP($A65&amp;$P$2,Databáze_Cm_KS!$B$5:$N$200,MATCH(B$16,Databáze_Cm_KS!$B$5:$K$5,0),0)</f>
        <v>268</v>
      </c>
      <c r="C65" s="13">
        <f>VLOOKUP($A65&amp;$P$2,Databáze_Cm_KS!$B$5:$N$200,MATCH(C$16,Databáze_Cm_KS!$B$5:$K$5,0),0)</f>
        <v>58</v>
      </c>
      <c r="D65" s="88">
        <f>VLOOKUP($A65&amp;$P$2,Databáze_Cm_KS!$B$5:$N$200,MATCH(D$16,Databáze_Cm_KS!$B$5:$K$5,0),0)</f>
        <v>730</v>
      </c>
      <c r="E65" s="13">
        <f>VLOOKUP($A65&amp;$P$2,Databáze_Cm_KS!$B$5:$N$200,MATCH(E$121,Databáze_Cm_KS!$B$5:$K$5,0),0)</f>
        <v>3165</v>
      </c>
      <c r="F65" s="13">
        <f>VLOOKUP($A65&amp;$P$2,Databáze_Cm_KS!$B$5:$N$200,MATCH(F$16,Databáze_Cm_KS!$B$5:$K$5,0),0)</f>
        <v>3617</v>
      </c>
      <c r="G65" s="13">
        <f>VLOOKUP($A65&amp;$P$2,Databáze_Cm_KS!$B$5:$N$200,MATCH(G$16,Databáze_Cm_KS!$B$5:$K$5,0),0)</f>
        <v>1341</v>
      </c>
      <c r="H65" s="15">
        <f>VLOOKUP($A65&amp;$P$2,Databáze_Cm_KS!$B$5:$N$200,MATCH(H$16,Databáze_Cm_KS!$B$5:$K$5,0),0)</f>
        <v>135.32347249101466</v>
      </c>
    </row>
    <row r="66" spans="1:8" x14ac:dyDescent="0.25">
      <c r="A66" s="88">
        <v>2012</v>
      </c>
      <c r="B66" s="87">
        <f>VLOOKUP($A66&amp;$P$2,Databáze_Cm_KS!$B$5:$N$200,MATCH(B$16,Databáze_Cm_KS!$B$5:$K$5,0),0)</f>
        <v>242</v>
      </c>
      <c r="C66" s="13">
        <f>VLOOKUP($A66&amp;$P$2,Databáze_Cm_KS!$B$5:$N$200,MATCH(C$16,Databáze_Cm_KS!$B$5:$K$5,0),0)</f>
        <v>46</v>
      </c>
      <c r="D66" s="88">
        <f>VLOOKUP($A66&amp;$P$2,Databáze_Cm_KS!$B$5:$N$200,MATCH(D$16,Databáze_Cm_KS!$B$5:$K$5,0),0)</f>
        <v>636</v>
      </c>
      <c r="E66" s="13">
        <f>VLOOKUP($A66&amp;$P$2,Databáze_Cm_KS!$B$5:$N$200,MATCH(E$121,Databáze_Cm_KS!$B$5:$K$5,0),0)</f>
        <v>3753</v>
      </c>
      <c r="F66" s="13">
        <f>VLOOKUP($A66&amp;$P$2,Databáze_Cm_KS!$B$5:$N$200,MATCH(F$16,Databáze_Cm_KS!$B$5:$K$5,0),0)</f>
        <v>3713</v>
      </c>
      <c r="G66" s="13">
        <f>VLOOKUP($A66&amp;$P$2,Databáze_Cm_KS!$B$5:$N$200,MATCH(G$16,Databáze_Cm_KS!$B$5:$K$5,0),0)</f>
        <v>1385</v>
      </c>
      <c r="H66" s="15">
        <f>VLOOKUP($A66&amp;$P$2,Databáze_Cm_KS!$B$5:$N$200,MATCH(H$16,Databáze_Cm_KS!$B$5:$K$5,0),0)</f>
        <v>136.15001346619982</v>
      </c>
    </row>
    <row r="67" spans="1:8" x14ac:dyDescent="0.25">
      <c r="A67" s="88">
        <v>2013</v>
      </c>
      <c r="B67" s="87">
        <f>VLOOKUP($A67&amp;$P$2,Databáze_Cm_KS!$B$5:$N$200,MATCH(B$16,Databáze_Cm_KS!$B$5:$K$5,0),0)</f>
        <v>269</v>
      </c>
      <c r="C67" s="13">
        <f>VLOOKUP($A67&amp;$P$2,Databáze_Cm_KS!$B$5:$N$200,MATCH(C$16,Databáze_Cm_KS!$B$5:$K$5,0),0)</f>
        <v>71</v>
      </c>
      <c r="D67" s="88">
        <f>VLOOKUP($A67&amp;$P$2,Databáze_Cm_KS!$B$5:$N$200,MATCH(D$16,Databáze_Cm_KS!$B$5:$K$5,0),0)</f>
        <v>753</v>
      </c>
      <c r="E67" s="13">
        <f>VLOOKUP($A67&amp;$P$2,Databáze_Cm_KS!$B$5:$N$200,MATCH(E$121,Databáze_Cm_KS!$B$5:$K$5,0),0)</f>
        <v>3024</v>
      </c>
      <c r="F67" s="13">
        <f>VLOOKUP($A67&amp;$P$2,Databáze_Cm_KS!$B$5:$N$200,MATCH(F$16,Databáze_Cm_KS!$B$5:$K$5,0),0)</f>
        <v>2988</v>
      </c>
      <c r="G67" s="13">
        <f>VLOOKUP($A67&amp;$P$2,Databáze_Cm_KS!$B$5:$N$200,MATCH(G$16,Databáze_Cm_KS!$B$5:$K$5,0),0)</f>
        <v>1423</v>
      </c>
      <c r="H67" s="15">
        <f>VLOOKUP($A67&amp;$P$2,Databáze_Cm_KS!$B$5:$N$200,MATCH(H$16,Databáze_Cm_KS!$B$5:$K$5,0),0)</f>
        <v>173.82697456492636</v>
      </c>
    </row>
    <row r="68" spans="1:8" x14ac:dyDescent="0.25">
      <c r="A68" s="88">
        <v>2014</v>
      </c>
      <c r="B68" s="87">
        <f>VLOOKUP($A68&amp;$P$2,Databáze_Cm_KS!$B$5:$N$200,MATCH(B$16,Databáze_Cm_KS!$B$5:$K$5,0),0)</f>
        <v>324</v>
      </c>
      <c r="C68" s="13">
        <f>VLOOKUP($A68&amp;$P$2,Databáze_Cm_KS!$B$5:$N$200,MATCH(C$16,Databáze_Cm_KS!$B$5:$K$5,0),0)</f>
        <v>134</v>
      </c>
      <c r="D68" s="88">
        <f>VLOOKUP($A68&amp;$P$2,Databáze_Cm_KS!$B$5:$N$200,MATCH(D$16,Databáze_Cm_KS!$B$5:$K$5,0),0)</f>
        <v>779</v>
      </c>
      <c r="E68" s="13">
        <f>VLOOKUP($A68&amp;$P$2,Databáze_Cm_KS!$B$5:$N$200,MATCH(E$121,Databáze_Cm_KS!$B$5:$K$5,0),0)</f>
        <v>2401</v>
      </c>
      <c r="F68" s="13">
        <f>VLOOKUP($A68&amp;$P$2,Databáze_Cm_KS!$B$5:$N$200,MATCH(F$16,Databáze_Cm_KS!$B$5:$K$5,0),0)</f>
        <v>2646</v>
      </c>
      <c r="G68" s="13">
        <f>VLOOKUP($A68&amp;$P$2,Databáze_Cm_KS!$B$5:$N$200,MATCH(G$16,Databáze_Cm_KS!$B$5:$K$5,0),0)</f>
        <v>1181</v>
      </c>
      <c r="H68" s="15">
        <f>VLOOKUP($A68&amp;$P$2,Databáze_Cm_KS!$B$5:$N$200,MATCH(H$16,Databáze_Cm_KS!$B$5:$K$5,0),0)</f>
        <v>162.91194255479971</v>
      </c>
    </row>
    <row r="69" spans="1:8" x14ac:dyDescent="0.25">
      <c r="A69" s="88">
        <v>2015</v>
      </c>
      <c r="B69" s="87">
        <f>VLOOKUP($A69&amp;$P$2,Databáze_Cm_KS!$B$5:$N$200,MATCH(B$16,Databáze_Cm_KS!$B$5:$K$5,0),0)</f>
        <v>315</v>
      </c>
      <c r="C69" s="13">
        <f>VLOOKUP($A69&amp;$P$2,Databáze_Cm_KS!$B$5:$N$200,MATCH(C$16,Databáze_Cm_KS!$B$5:$K$5,0),0)</f>
        <v>155</v>
      </c>
      <c r="D69" s="88">
        <f>VLOOKUP($A69&amp;$P$2,Databáze_Cm_KS!$B$5:$N$200,MATCH(D$16,Databáze_Cm_KS!$B$5:$K$5,0),0)</f>
        <v>699</v>
      </c>
      <c r="E69" s="13">
        <f>VLOOKUP($A69&amp;$P$2,Databáze_Cm_KS!$B$5:$N$200,MATCH(E$121,Databáze_Cm_KS!$B$5:$K$5,0),0)</f>
        <v>2755</v>
      </c>
      <c r="F69" s="13">
        <f>VLOOKUP($A69&amp;$P$2,Databáze_Cm_KS!$B$5:$N$200,MATCH(F$16,Databáze_Cm_KS!$B$5:$K$5,0),0)</f>
        <v>3076</v>
      </c>
      <c r="G69" s="13">
        <f>VLOOKUP($A69&amp;$P$2,Databáze_Cm_KS!$B$5:$N$200,MATCH(G$16,Databáze_Cm_KS!$B$5:$K$5,0),0)</f>
        <v>857</v>
      </c>
      <c r="H69" s="15">
        <f>VLOOKUP($A69&amp;$P$2,Databáze_Cm_KS!$B$5:$N$200,MATCH(H$16,Databáze_Cm_KS!$B$5:$K$5,0),0)</f>
        <v>101.69213263979194</v>
      </c>
    </row>
    <row r="70" spans="1:8" x14ac:dyDescent="0.25">
      <c r="A70" s="88">
        <v>2016</v>
      </c>
      <c r="B70" s="87">
        <f>VLOOKUP($A70&amp;$P$2,Databáze_Cm_KS!$B$5:$N$200,MATCH(B$16,Databáze_Cm_KS!$B$5:$K$5,0),0)</f>
        <v>414</v>
      </c>
      <c r="C70" s="13">
        <f>VLOOKUP($A70&amp;$P$2,Databáze_Cm_KS!$B$5:$N$200,MATCH(C$16,Databáze_Cm_KS!$B$5:$K$5,0),0)</f>
        <v>190</v>
      </c>
      <c r="D70" s="88">
        <f>VLOOKUP($A70&amp;$P$2,Databáze_Cm_KS!$B$5:$N$200,MATCH(D$16,Databáze_Cm_KS!$B$5:$K$5,0),0)</f>
        <v>1113</v>
      </c>
      <c r="E70" s="13">
        <f>VLOOKUP($A70&amp;$P$2,Databáze_Cm_KS!$B$5:$N$200,MATCH(E$121,Databáze_Cm_KS!$B$5:$K$5,0),0)</f>
        <v>1367</v>
      </c>
      <c r="F70" s="13">
        <f>VLOOKUP($A70&amp;$P$2,Databáze_Cm_KS!$B$5:$N$200,MATCH(F$16,Databáze_Cm_KS!$B$5:$K$5,0),0)</f>
        <v>1585</v>
      </c>
      <c r="G70" s="13">
        <f>VLOOKUP($A70&amp;$P$2,Databáze_Cm_KS!$B$5:$N$200,MATCH(G$16,Databáze_Cm_KS!$B$5:$K$5,0),0)</f>
        <v>638</v>
      </c>
      <c r="H70" s="15">
        <f>VLOOKUP($A70&amp;$P$2,Databáze_Cm_KS!$B$5:$N$200,MATCH(H$16,Databáze_Cm_KS!$B$5:$K$5,0),0)</f>
        <v>146.9211356466877</v>
      </c>
    </row>
    <row r="71" spans="1:8" x14ac:dyDescent="0.25">
      <c r="A71" s="395">
        <v>2017</v>
      </c>
      <c r="B71" s="394">
        <f>VLOOKUP($A71&amp;$P$2,Databáze_Cm_KS!$B$5:$N$200,MATCH(B$16,Databáze_Cm_KS!$B$5:$K$5,0),0)</f>
        <v>484</v>
      </c>
      <c r="C71" s="392">
        <f>VLOOKUP($A71&amp;$P$2,Databáze_Cm_KS!$B$5:$N$200,MATCH(C$16,Databáze_Cm_KS!$B$5:$K$5,0),0)</f>
        <v>167</v>
      </c>
      <c r="D71" s="395">
        <f>VLOOKUP($A71&amp;$P$2,Databáze_Cm_KS!$B$5:$N$200,MATCH(D$16,Databáze_Cm_KS!$B$5:$K$5,0),0)</f>
        <v>1504</v>
      </c>
      <c r="E71" s="392">
        <f>VLOOKUP($A71&amp;$P$2,Databáze_Cm_KS!$B$5:$N$200,MATCH(E$121,Databáze_Cm_KS!$B$5:$K$5,0),0)</f>
        <v>889</v>
      </c>
      <c r="F71" s="392">
        <f>VLOOKUP($A71&amp;$P$2,Databáze_Cm_KS!$B$5:$N$200,MATCH(F$16,Databáze_Cm_KS!$B$5:$K$5,0),0)</f>
        <v>967</v>
      </c>
      <c r="G71" s="392">
        <f>VLOOKUP($A71&amp;$P$2,Databáze_Cm_KS!$B$5:$N$200,MATCH(G$16,Databáze_Cm_KS!$B$5:$K$5,0),0)</f>
        <v>560</v>
      </c>
      <c r="H71" s="396">
        <f>VLOOKUP($A71&amp;$P$2,Databáze_Cm_KS!$B$5:$N$200,MATCH(H$16,Databáze_Cm_KS!$B$5:$K$5,0),0)</f>
        <v>211.37538779731128</v>
      </c>
    </row>
    <row r="72" spans="1:8" ht="16.5" thickBot="1" x14ac:dyDescent="0.3">
      <c r="A72" s="90">
        <v>2018</v>
      </c>
      <c r="B72" s="89">
        <f>VLOOKUP($A72&amp;$P$2,Databáze_Cm_KS!$B$5:$N$200,MATCH(B$16,Databáze_Cm_KS!$B$5:$K$5,0),0)</f>
        <v>608</v>
      </c>
      <c r="C72" s="18">
        <f>VLOOKUP($A72&amp;$P$2,Databáze_Cm_KS!$B$5:$N$200,MATCH(C$16,Databáze_Cm_KS!$B$5:$K$5,0),0)</f>
        <v>154</v>
      </c>
      <c r="D72" s="90">
        <f>VLOOKUP($A72&amp;$P$2,Databáze_Cm_KS!$B$5:$N$200,MATCH(D$16,Databáze_Cm_KS!$B$5:$K$5,0),0)</f>
        <v>2044</v>
      </c>
      <c r="E72" s="18">
        <f>VLOOKUP($A72&amp;$P$2,Databáze_Cm_KS!$B$5:$N$200,MATCH(E$121,Databáze_Cm_KS!$B$5:$K$5,0),0)</f>
        <v>884</v>
      </c>
      <c r="F72" s="18">
        <f>VLOOKUP($A72&amp;$P$2,Databáze_Cm_KS!$B$5:$N$200,MATCH(F$16,Databáze_Cm_KS!$B$5:$K$5,0),0)</f>
        <v>906</v>
      </c>
      <c r="G72" s="18">
        <f>VLOOKUP($A72&amp;$P$2,Databáze_Cm_KS!$B$5:$N$200,MATCH(G$16,Databáze_Cm_KS!$B$5:$K$5,0),0)</f>
        <v>537</v>
      </c>
      <c r="H72" s="20">
        <f>VLOOKUP($A72&amp;$P$2,Databáze_Cm_KS!$B$5:$N$200,MATCH(H$16,Databáze_Cm_KS!$B$5:$K$5,0),0)</f>
        <v>216.34105960264901</v>
      </c>
    </row>
    <row r="73" spans="1:8" ht="16.5" thickTop="1" x14ac:dyDescent="0.25"/>
    <row r="74" spans="1:8" ht="16.5" thickBot="1" x14ac:dyDescent="0.3">
      <c r="A74" s="1" t="s">
        <v>212</v>
      </c>
      <c r="C74" s="1"/>
    </row>
    <row r="75" spans="1:8" ht="16.5" thickTop="1" x14ac:dyDescent="0.25">
      <c r="A75" s="138"/>
      <c r="B75" s="506" t="s">
        <v>1</v>
      </c>
      <c r="C75" s="507"/>
      <c r="D75" s="508"/>
      <c r="E75" s="499" t="s">
        <v>109</v>
      </c>
      <c r="F75" s="499"/>
      <c r="G75" s="499"/>
      <c r="H75" s="499"/>
    </row>
    <row r="76" spans="1:8" ht="16.5" thickBot="1" x14ac:dyDescent="0.3">
      <c r="A76" s="25" t="s">
        <v>136</v>
      </c>
      <c r="B76" s="24" t="s">
        <v>96</v>
      </c>
      <c r="C76" s="5" t="s">
        <v>97</v>
      </c>
      <c r="D76" s="25" t="s">
        <v>98</v>
      </c>
      <c r="E76" s="6" t="s">
        <v>122</v>
      </c>
      <c r="F76" s="6" t="s">
        <v>123</v>
      </c>
      <c r="G76" s="6" t="s">
        <v>124</v>
      </c>
      <c r="H76" s="6" t="s">
        <v>177</v>
      </c>
    </row>
    <row r="77" spans="1:8" ht="16.5" thickTop="1" x14ac:dyDescent="0.25">
      <c r="A77" s="86">
        <v>2008</v>
      </c>
      <c r="B77" s="85">
        <f>VLOOKUP($A77&amp;$P$2,Databáze_Co_KS!$B$5:$N$200,MATCH(B$16,Databáze_Co_KS!$B$5:$K$5,0),0)</f>
        <v>0</v>
      </c>
      <c r="C77" s="8">
        <f>VLOOKUP($A77&amp;$P$2,Databáze_Co_KS!$B$5:$N$200,MATCH(C$16,Databáze_Co_KS!$B$5:$K$5,0),0)</f>
        <v>0</v>
      </c>
      <c r="D77" s="86">
        <f>VLOOKUP($A77&amp;$P$2,Databáze_Co_KS!$B$5:$N$200,MATCH(D$16,Databáze_Co_KS!$B$5:$K$5,0),0)</f>
        <v>0</v>
      </c>
      <c r="E77" s="8">
        <f>VLOOKUP($A77&amp;$P$2,Databáze_Co_KS!$B$5:$N$200,MATCH(E$121,Databáze_Co_KS!$B$5:$K$5,0),0)</f>
        <v>7709</v>
      </c>
      <c r="F77" s="8">
        <f>VLOOKUP($A77&amp;$P$2,Databáze_Co_KS!$B$5:$N$200,MATCH(F$16,Databáze_Co_KS!$B$5:$K$5,0),0)</f>
        <v>7691</v>
      </c>
      <c r="G77" s="8">
        <f>VLOOKUP($A77&amp;$P$2,Databáze_Co_KS!$B$5:$N$200,MATCH(G$16,Databáze_Co_KS!$B$5:$K$5,0),0)</f>
        <v>557</v>
      </c>
      <c r="H77" s="10">
        <f>VLOOKUP($A77&amp;$P$2,Databáze_Co_KS!$B$5:$N$200,MATCH(H$16,Databáze_Co_KS!$B$5:$K$5,0),0)</f>
        <v>26.434143804446759</v>
      </c>
    </row>
    <row r="78" spans="1:8" x14ac:dyDescent="0.25">
      <c r="A78" s="88">
        <v>2009</v>
      </c>
      <c r="B78" s="87">
        <f>VLOOKUP($A78&amp;$P$2,Databáze_Co_KS!$B$5:$N$200,MATCH(B$16,Databáze_Co_KS!$B$5:$K$5,0),0)</f>
        <v>0</v>
      </c>
      <c r="C78" s="13">
        <f>VLOOKUP($A78&amp;$P$2,Databáze_Co_KS!$B$5:$N$200,MATCH(C$16,Databáze_Co_KS!$B$5:$K$5,0),0)</f>
        <v>0</v>
      </c>
      <c r="D78" s="88">
        <f>VLOOKUP($A78&amp;$P$2,Databáze_Co_KS!$B$5:$N$200,MATCH(D$16,Databáze_Co_KS!$B$5:$K$5,0),0)</f>
        <v>0</v>
      </c>
      <c r="E78" s="13">
        <f>VLOOKUP($A78&amp;$P$2,Databáze_Co_KS!$B$5:$N$200,MATCH(E$121,Databáze_Co_KS!$B$5:$K$5,0),0)</f>
        <v>8053</v>
      </c>
      <c r="F78" s="13">
        <f>VLOOKUP($A78&amp;$P$2,Databáze_Co_KS!$B$5:$N$200,MATCH(F$16,Databáze_Co_KS!$B$5:$K$5,0),0)</f>
        <v>7941</v>
      </c>
      <c r="G78" s="13">
        <f>VLOOKUP($A78&amp;$P$2,Databáze_Co_KS!$B$5:$N$200,MATCH(G$16,Databáze_Co_KS!$B$5:$K$5,0),0)</f>
        <v>669</v>
      </c>
      <c r="H78" s="15">
        <f>VLOOKUP($A78&amp;$P$2,Databáze_Co_KS!$B$5:$N$200,MATCH(H$16,Databáze_Co_KS!$B$5:$K$5,0),0)</f>
        <v>30.749905553456742</v>
      </c>
    </row>
    <row r="79" spans="1:8" x14ac:dyDescent="0.25">
      <c r="A79" s="88">
        <v>2010</v>
      </c>
      <c r="B79" s="28">
        <f>VLOOKUP($A79&amp;$P$2,Databáze_Co_KS!$B$5:$N$200,MATCH(B$16,Databáze_Co_KS!$B$5:$K$5,0),0)</f>
        <v>64.442440000000005</v>
      </c>
      <c r="C79" s="13">
        <f>VLOOKUP($A79&amp;$P$2,Databáze_Co_KS!$B$5:$N$200,MATCH(C$16,Databáze_Co_KS!$B$5:$K$5,0),0)</f>
        <v>43</v>
      </c>
      <c r="D79" s="88">
        <f>VLOOKUP($A79&amp;$P$2,Databáze_Co_KS!$B$5:$N$200,MATCH(D$16,Databáze_Co_KS!$B$5:$K$5,0),0)</f>
        <v>121</v>
      </c>
      <c r="E79" s="13">
        <f>VLOOKUP($A79&amp;$P$2,Databáze_Co_KS!$B$5:$N$200,MATCH(E$121,Databáze_Co_KS!$B$5:$K$5,0),0)</f>
        <v>9139</v>
      </c>
      <c r="F79" s="13">
        <f>VLOOKUP($A79&amp;$P$2,Databáze_Co_KS!$B$5:$N$200,MATCH(F$16,Databáze_Co_KS!$B$5:$K$5,0),0)</f>
        <v>9070</v>
      </c>
      <c r="G79" s="13">
        <f>VLOOKUP($A79&amp;$P$2,Databáze_Co_KS!$B$5:$N$200,MATCH(G$16,Databáze_Co_KS!$B$5:$K$5,0),0)</f>
        <v>737</v>
      </c>
      <c r="H79" s="15">
        <f>VLOOKUP($A79&amp;$P$2,Databáze_Co_KS!$B$5:$N$200,MATCH(H$16,Databáze_Co_KS!$B$5:$K$5,0),0)</f>
        <v>29.658765159867695</v>
      </c>
    </row>
    <row r="80" spans="1:8" x14ac:dyDescent="0.25">
      <c r="A80" s="88">
        <v>2011</v>
      </c>
      <c r="B80" s="28">
        <f>VLOOKUP($A80&amp;$P$2,Databáze_Co_KS!$B$5:$N$200,MATCH(B$16,Databáze_Co_KS!$B$5:$K$5,0),0)</f>
        <v>63.770049999999998</v>
      </c>
      <c r="C80" s="13">
        <f>VLOOKUP($A80&amp;$P$2,Databáze_Co_KS!$B$5:$N$200,MATCH(C$16,Databáze_Co_KS!$B$5:$K$5,0),0)</f>
        <v>43</v>
      </c>
      <c r="D80" s="88">
        <f>VLOOKUP($A80&amp;$P$2,Databáze_Co_KS!$B$5:$N$200,MATCH(D$16,Databáze_Co_KS!$B$5:$K$5,0),0)</f>
        <v>122</v>
      </c>
      <c r="E80" s="13">
        <f>VLOOKUP($A80&amp;$P$2,Databáze_Co_KS!$B$5:$N$200,MATCH(E$121,Databáze_Co_KS!$B$5:$K$5,0),0)</f>
        <v>8897</v>
      </c>
      <c r="F80" s="13">
        <f>VLOOKUP($A80&amp;$P$2,Databáze_Co_KS!$B$5:$N$200,MATCH(F$16,Databáze_Co_KS!$B$5:$K$5,0),0)</f>
        <v>8859</v>
      </c>
      <c r="G80" s="13">
        <f>VLOOKUP($A80&amp;$P$2,Databáze_Co_KS!$B$5:$N$200,MATCH(G$16,Databáze_Co_KS!$B$5:$K$5,0),0)</f>
        <v>770</v>
      </c>
      <c r="H80" s="15">
        <f>VLOOKUP($A80&amp;$P$2,Databáze_Co_KS!$B$5:$N$200,MATCH(H$16,Databáze_Co_KS!$B$5:$K$5,0),0)</f>
        <v>31.724799638785413</v>
      </c>
    </row>
    <row r="81" spans="1:16" x14ac:dyDescent="0.25">
      <c r="A81" s="88">
        <v>2012</v>
      </c>
      <c r="B81" s="28">
        <f>VLOOKUP($A81&amp;$P$2,Databáze_Co_KS!$B$5:$N$200,MATCH(B$16,Databáze_Co_KS!$B$5:$K$5,0),0)</f>
        <v>57.75779</v>
      </c>
      <c r="C81" s="13">
        <f>VLOOKUP($A81&amp;$P$2,Databáze_Co_KS!$B$5:$N$200,MATCH(C$16,Databáze_Co_KS!$B$5:$K$5,0),0)</f>
        <v>33</v>
      </c>
      <c r="D81" s="88">
        <f>VLOOKUP($A81&amp;$P$2,Databáze_Co_KS!$B$5:$N$200,MATCH(D$16,Databáze_Co_KS!$B$5:$K$5,0),0)</f>
        <v>118</v>
      </c>
      <c r="E81" s="13">
        <f>VLOOKUP($A81&amp;$P$2,Databáze_Co_KS!$B$5:$N$200,MATCH(E$121,Databáze_Co_KS!$B$5:$K$5,0),0)</f>
        <v>9761</v>
      </c>
      <c r="F81" s="13">
        <f>VLOOKUP($A81&amp;$P$2,Databáze_Co_KS!$B$5:$N$200,MATCH(F$16,Databáze_Co_KS!$B$5:$K$5,0),0)</f>
        <v>9935</v>
      </c>
      <c r="G81" s="13">
        <f>VLOOKUP($A81&amp;$P$2,Databáze_Co_KS!$B$5:$N$200,MATCH(G$16,Databáze_Co_KS!$B$5:$K$5,0),0)</f>
        <v>595</v>
      </c>
      <c r="H81" s="15">
        <f>VLOOKUP($A81&amp;$P$2,Databáze_Co_KS!$B$5:$N$200,MATCH(H$16,Databáze_Co_KS!$B$5:$K$5,0),0)</f>
        <v>21.85958731756417</v>
      </c>
    </row>
    <row r="82" spans="1:16" x14ac:dyDescent="0.25">
      <c r="A82" s="88">
        <v>2013</v>
      </c>
      <c r="B82" s="28">
        <f>VLOOKUP($A82&amp;$P$2,Databáze_Co_KS!$B$5:$N$200,MATCH(B$16,Databáze_Co_KS!$B$5:$K$5,0),0)</f>
        <v>69.336979999999997</v>
      </c>
      <c r="C82" s="13">
        <f>VLOOKUP($A82&amp;$P$2,Databáze_Co_KS!$B$5:$N$200,MATCH(C$16,Databáze_Co_KS!$B$5:$K$5,0),0)</f>
        <v>44</v>
      </c>
      <c r="D82" s="88">
        <f>VLOOKUP($A82&amp;$P$2,Databáze_Co_KS!$B$5:$N$200,MATCH(D$16,Databáze_Co_KS!$B$5:$K$5,0),0)</f>
        <v>128</v>
      </c>
      <c r="E82" s="13">
        <f>VLOOKUP($A82&amp;$P$2,Databáze_Co_KS!$B$5:$N$200,MATCH(E$121,Databáze_Co_KS!$B$5:$K$5,0),0)</f>
        <v>9166</v>
      </c>
      <c r="F82" s="13">
        <f>VLOOKUP($A82&amp;$P$2,Databáze_Co_KS!$B$5:$N$200,MATCH(F$16,Databáze_Co_KS!$B$5:$K$5,0),0)</f>
        <v>9062</v>
      </c>
      <c r="G82" s="13">
        <f>VLOOKUP($A82&amp;$P$2,Databáze_Co_KS!$B$5:$N$200,MATCH(G$16,Databáze_Co_KS!$B$5:$K$5,0),0)</f>
        <v>699</v>
      </c>
      <c r="H82" s="15">
        <f>VLOOKUP($A82&amp;$P$2,Databáze_Co_KS!$B$5:$N$200,MATCH(H$16,Databáze_Co_KS!$B$5:$K$5,0),0)</f>
        <v>28.154380931361732</v>
      </c>
    </row>
    <row r="83" spans="1:16" x14ac:dyDescent="0.25">
      <c r="A83" s="88">
        <v>2014</v>
      </c>
      <c r="B83" s="28">
        <f>VLOOKUP($A83&amp;$P$2,Databáze_Co_KS!$B$5:$N$200,MATCH(B$16,Databáze_Co_KS!$B$5:$K$5,0),0)</f>
        <v>57.08155</v>
      </c>
      <c r="C83" s="13">
        <f>VLOOKUP($A83&amp;$P$2,Databáze_Co_KS!$B$5:$N$200,MATCH(C$16,Databáze_Co_KS!$B$5:$K$5,0),0)</f>
        <v>36</v>
      </c>
      <c r="D83" s="88">
        <f>VLOOKUP($A83&amp;$P$2,Databáze_Co_KS!$B$5:$N$200,MATCH(D$16,Databáze_Co_KS!$B$5:$K$5,0),0)</f>
        <v>131</v>
      </c>
      <c r="E83" s="13">
        <f>VLOOKUP($A83&amp;$P$2,Databáze_Co_KS!$B$5:$N$200,MATCH(E$121,Databáze_Co_KS!$B$5:$K$5,0),0)</f>
        <v>8385</v>
      </c>
      <c r="F83" s="13">
        <f>VLOOKUP($A83&amp;$P$2,Databáze_Co_KS!$B$5:$N$200,MATCH(F$16,Databáze_Co_KS!$B$5:$K$5,0),0)</f>
        <v>8471</v>
      </c>
      <c r="G83" s="13">
        <f>VLOOKUP($A83&amp;$P$2,Databáze_Co_KS!$B$5:$N$200,MATCH(G$16,Databáze_Co_KS!$B$5:$K$5,0),0)</f>
        <v>611</v>
      </c>
      <c r="H83" s="15">
        <f>VLOOKUP($A83&amp;$P$2,Databáze_Co_KS!$B$5:$N$200,MATCH(H$16,Databáze_Co_KS!$B$5:$K$5,0),0)</f>
        <v>26.326879943336085</v>
      </c>
    </row>
    <row r="84" spans="1:16" x14ac:dyDescent="0.25">
      <c r="A84" s="88">
        <v>2015</v>
      </c>
      <c r="B84" s="28">
        <f>VLOOKUP($A84&amp;$P$2,Databáze_Co_KS!$B$5:$N$200,MATCH(B$16,Databáze_Co_KS!$B$5:$K$5,0),0)</f>
        <v>62.048780000000001</v>
      </c>
      <c r="C84" s="13">
        <f>VLOOKUP($A84&amp;$P$2,Databáze_Co_KS!$B$5:$N$200,MATCH(C$16,Databáze_Co_KS!$B$5:$K$5,0),0)</f>
        <v>43</v>
      </c>
      <c r="D84" s="88">
        <f>VLOOKUP($A84&amp;$P$2,Databáze_Co_KS!$B$5:$N$200,MATCH(D$16,Databáze_Co_KS!$B$5:$K$5,0),0)</f>
        <v>119</v>
      </c>
      <c r="E84" s="13">
        <f>VLOOKUP($A84&amp;$P$2,Databáze_Co_KS!$B$5:$N$200,MATCH(E$121,Databáze_Co_KS!$B$5:$K$5,0),0)</f>
        <v>8543</v>
      </c>
      <c r="F84" s="13">
        <f>VLOOKUP($A84&amp;$P$2,Databáze_Co_KS!$B$5:$N$200,MATCH(F$16,Databáze_Co_KS!$B$5:$K$5,0),0)</f>
        <v>8573</v>
      </c>
      <c r="G84" s="13">
        <f>VLOOKUP($A84&amp;$P$2,Databáze_Co_KS!$B$5:$N$200,MATCH(G$16,Databáze_Co_KS!$B$5:$K$5,0),0)</f>
        <v>581</v>
      </c>
      <c r="H84" s="15">
        <f>VLOOKUP($A84&amp;$P$2,Databáze_Co_KS!$B$5:$N$200,MATCH(H$16,Databáze_Co_KS!$B$5:$K$5,0),0)</f>
        <v>24.736381663361716</v>
      </c>
    </row>
    <row r="85" spans="1:16" x14ac:dyDescent="0.25">
      <c r="A85" s="88">
        <v>2016</v>
      </c>
      <c r="B85" s="28">
        <f>VLOOKUP($A85&amp;$P$2,Databáze_Co_KS!$B$5:$N$200,MATCH(B$16,Databáze_Co_KS!$B$5:$K$5,0),0)</f>
        <v>71.588160000000002</v>
      </c>
      <c r="C85" s="13">
        <f>VLOOKUP($A85&amp;$P$2,Databáze_Co_KS!$B$5:$N$200,MATCH(C$16,Databáze_Co_KS!$B$5:$K$5,0),0)</f>
        <v>48</v>
      </c>
      <c r="D85" s="88">
        <f>VLOOKUP($A85&amp;$P$2,Databáze_Co_KS!$B$5:$N$200,MATCH(D$16,Databáze_Co_KS!$B$5:$K$5,0),0)</f>
        <v>128</v>
      </c>
      <c r="E85" s="13">
        <f>VLOOKUP($A85&amp;$P$2,Databáze_Co_KS!$B$5:$N$200,MATCH(E$121,Databáze_Co_KS!$B$5:$K$5,0),0)</f>
        <v>9831</v>
      </c>
      <c r="F85" s="13">
        <f>VLOOKUP($A85&amp;$P$2,Databáze_Co_KS!$B$5:$N$200,MATCH(F$16,Databáze_Co_KS!$B$5:$K$5,0),0)</f>
        <v>9830</v>
      </c>
      <c r="G85" s="13">
        <f>VLOOKUP($A85&amp;$P$2,Databáze_Co_KS!$B$5:$N$200,MATCH(G$16,Databáze_Co_KS!$B$5:$K$5,0),0)</f>
        <v>582</v>
      </c>
      <c r="H85" s="15">
        <f>VLOOKUP($A85&amp;$P$2,Databáze_Co_KS!$B$5:$N$200,MATCH(H$16,Databáze_Co_KS!$B$5:$K$5,0),0)</f>
        <v>21.610376398779248</v>
      </c>
    </row>
    <row r="86" spans="1:16" x14ac:dyDescent="0.25">
      <c r="A86" s="395">
        <v>2017</v>
      </c>
      <c r="B86" s="397">
        <f>VLOOKUP($A86&amp;$P$2,Databáze_Co_KS!$B$5:$N$200,MATCH(B$16,Databáze_Co_KS!$B$5:$K$5,0),0)</f>
        <v>71.130039999999994</v>
      </c>
      <c r="C86" s="392">
        <f>VLOOKUP($A86&amp;$P$2,Databáze_Co_KS!$B$5:$N$200,MATCH(C$16,Databáze_Co_KS!$B$5:$K$5,0),0)</f>
        <v>49</v>
      </c>
      <c r="D86" s="395">
        <f>VLOOKUP($A86&amp;$P$2,Databáze_Co_KS!$B$5:$N$200,MATCH(D$16,Databáze_Co_KS!$B$5:$K$5,0),0)</f>
        <v>145</v>
      </c>
      <c r="E86" s="392">
        <f>VLOOKUP($A86&amp;$P$2,Databáze_Co_KS!$B$5:$N$200,MATCH(E$121,Databáze_Co_KS!$B$5:$K$5,0),0)</f>
        <v>7255</v>
      </c>
      <c r="F86" s="392">
        <f>VLOOKUP($A86&amp;$P$2,Databáze_Co_KS!$B$5:$N$200,MATCH(F$16,Databáze_Co_KS!$B$5:$K$5,0),0)</f>
        <v>7220</v>
      </c>
      <c r="G86" s="392">
        <f>VLOOKUP($A86&amp;$P$2,Databáze_Co_KS!$B$5:$N$200,MATCH(G$16,Databáze_Co_KS!$B$5:$K$5,0),0)</f>
        <v>614</v>
      </c>
      <c r="H86" s="396">
        <f>VLOOKUP($A86&amp;$P$2,Databáze_Co_KS!$B$5:$N$200,MATCH(H$16,Databáze_Co_KS!$B$5:$K$5,0),0)</f>
        <v>31.04016620498615</v>
      </c>
    </row>
    <row r="87" spans="1:16" ht="16.5" thickBot="1" x14ac:dyDescent="0.3">
      <c r="A87" s="90">
        <v>2018</v>
      </c>
      <c r="B87" s="30">
        <f>VLOOKUP($A87&amp;$P$2,Databáze_Co_KS!$B$5:$N$200,MATCH(B$16,Databáze_Co_KS!$B$5:$K$5,0),0)</f>
        <v>84.617699999999999</v>
      </c>
      <c r="C87" s="18">
        <f>VLOOKUP($A87&amp;$P$2,Databáze_Co_KS!$B$5:$N$200,MATCH(C$16,Databáze_Co_KS!$B$5:$K$5,0),0)</f>
        <v>55</v>
      </c>
      <c r="D87" s="90">
        <f>VLOOKUP($A87&amp;$P$2,Databáze_Co_KS!$B$5:$N$200,MATCH(D$16,Databáze_Co_KS!$B$5:$K$5,0),0)</f>
        <v>169</v>
      </c>
      <c r="E87" s="18">
        <f>VLOOKUP($A87&amp;$P$2,Databáze_Co_KS!$B$5:$N$200,MATCH(E$121,Databáze_Co_KS!$B$5:$K$5,0),0)</f>
        <v>6356</v>
      </c>
      <c r="F87" s="18">
        <f>VLOOKUP($A87&amp;$P$2,Databáze_Co_KS!$B$5:$N$200,MATCH(F$16,Databáze_Co_KS!$B$5:$K$5,0),0)</f>
        <v>6375</v>
      </c>
      <c r="G87" s="18">
        <f>VLOOKUP($A87&amp;$P$2,Databáze_Co_KS!$B$5:$N$200,MATCH(G$16,Databáze_Co_KS!$B$5:$K$5,0),0)</f>
        <v>595</v>
      </c>
      <c r="H87" s="20">
        <f>VLOOKUP($A87&amp;$P$2,Databáze_Co_KS!$B$5:$N$200,MATCH(H$16,Databáze_Co_KS!$B$5:$K$5,0),0)</f>
        <v>34.06666666666667</v>
      </c>
    </row>
    <row r="88" spans="1:16" ht="16.5" thickTop="1" x14ac:dyDescent="0.25"/>
    <row r="89" spans="1:16" ht="16.5" thickBot="1" x14ac:dyDescent="0.3">
      <c r="A89" s="1" t="s">
        <v>217</v>
      </c>
    </row>
    <row r="90" spans="1:16" ht="16.5" thickTop="1" x14ac:dyDescent="0.25">
      <c r="A90" s="145"/>
      <c r="B90" s="506" t="s">
        <v>1</v>
      </c>
      <c r="C90" s="507"/>
      <c r="D90" s="508"/>
      <c r="E90" s="499" t="s">
        <v>109</v>
      </c>
      <c r="F90" s="499"/>
      <c r="G90" s="499"/>
      <c r="H90" s="499"/>
      <c r="L90" s="150"/>
      <c r="M90" s="550"/>
      <c r="N90" s="550"/>
      <c r="O90" s="550"/>
      <c r="P90" s="550"/>
    </row>
    <row r="91" spans="1:16" ht="16.5" thickBot="1" x14ac:dyDescent="0.3">
      <c r="A91" s="25" t="s">
        <v>136</v>
      </c>
      <c r="B91" s="24" t="s">
        <v>96</v>
      </c>
      <c r="C91" s="5" t="s">
        <v>97</v>
      </c>
      <c r="D91" s="25" t="s">
        <v>98</v>
      </c>
      <c r="E91" s="6" t="s">
        <v>122</v>
      </c>
      <c r="F91" s="6" t="s">
        <v>123</v>
      </c>
      <c r="G91" s="6" t="s">
        <v>124</v>
      </c>
      <c r="H91" s="6" t="s">
        <v>177</v>
      </c>
      <c r="L91" t="s">
        <v>220</v>
      </c>
      <c r="M91" s="23"/>
      <c r="N91" s="23"/>
      <c r="O91" s="23"/>
      <c r="P91" s="23"/>
    </row>
    <row r="92" spans="1:16" ht="16.5" thickTop="1" x14ac:dyDescent="0.25">
      <c r="A92" s="86">
        <v>2008</v>
      </c>
      <c r="B92" s="26">
        <f>VLOOKUP($A92&amp;$L$2,Databáze_A_KS!$B$5:$N$200,MATCH(B$16,Databáze_A_KS!$B$5:$K$5,0),0)</f>
        <v>437.56490000000002</v>
      </c>
      <c r="C92" s="10">
        <f>VLOOKUP($A92&amp;$L$2,Databáze_A_KS!$B$5:$N$200,MATCH(C$16,Databáze_A_KS!$B$5:$K$5,0),0)</f>
        <v>374</v>
      </c>
      <c r="D92" s="27">
        <f>VLOOKUP($A92&amp;$L$2,Databáze_A_KS!$B$5:$N$200,MATCH(D$16,Databáze_A_KS!$B$5:$K$5,0),0)</f>
        <v>875</v>
      </c>
      <c r="E92" s="10">
        <f>VLOOKUP($A92&amp;$L$2,Databáze_A_KS!$B$5:$AI$200,31,0)</f>
        <v>489</v>
      </c>
      <c r="F92" s="10">
        <f>VLOOKUP($A92&amp;$L$2,Databáze_A_KS!$B$5:$AI$200,32,0)</f>
        <v>3728</v>
      </c>
      <c r="G92" s="10">
        <f>VLOOKUP($A92&amp;$L$2,Databáze_A_KS!$B$5:$AI$200,33,0)</f>
        <v>2787</v>
      </c>
      <c r="H92" s="10">
        <f>VLOOKUP($A92&amp;$L$2,Databáze_A_KS!$B$5:$AI$200,34,0)</f>
        <v>272.86883047210301</v>
      </c>
      <c r="L92" s="145"/>
      <c r="M92" s="499" t="s">
        <v>227</v>
      </c>
      <c r="N92" s="499"/>
      <c r="O92" s="499"/>
      <c r="P92" s="499"/>
    </row>
    <row r="93" spans="1:16" ht="16.5" thickBot="1" x14ac:dyDescent="0.3">
      <c r="A93" s="88">
        <v>2009</v>
      </c>
      <c r="B93" s="28">
        <f>VLOOKUP($A93&amp;$L$2,Databáze_A_KS!$B$5:$N$200,MATCH(B$16,Databáze_A_KS!$B$5:$K$5,0),0)</f>
        <v>478.5215</v>
      </c>
      <c r="C93" s="15">
        <f>VLOOKUP($A93&amp;$L$2,Databáze_A_KS!$B$5:$N$200,MATCH(C$16,Databáze_A_KS!$B$5:$K$5,0),0)</f>
        <v>408</v>
      </c>
      <c r="D93" s="29">
        <f>VLOOKUP($A93&amp;$L$2,Databáze_A_KS!$B$5:$N$200,MATCH(D$16,Databáze_A_KS!$B$5:$K$5,0),0)</f>
        <v>975</v>
      </c>
      <c r="E93" s="15">
        <f>VLOOKUP($A93&amp;$L$2,Databáze_A_KS!$B$5:$AI$200,31,0)</f>
        <v>3580</v>
      </c>
      <c r="F93" s="15">
        <f>VLOOKUP($A93&amp;$L$2,Databáze_A_KS!$B$5:$AI$200,32,0)</f>
        <v>2966</v>
      </c>
      <c r="G93" s="15">
        <f>VLOOKUP($A93&amp;$L$2,Databáze_A_KS!$B$5:$AI$200,33,0)</f>
        <v>5171</v>
      </c>
      <c r="H93" s="15">
        <f>VLOOKUP($A93&amp;$L$2,Databáze_A_KS!$B$5:$AI$200,34,0)</f>
        <v>636.35030343897506</v>
      </c>
      <c r="L93" s="25" t="s">
        <v>136</v>
      </c>
      <c r="M93" s="6" t="s">
        <v>221</v>
      </c>
      <c r="N93" s="6" t="s">
        <v>222</v>
      </c>
      <c r="O93" s="6" t="s">
        <v>226</v>
      </c>
      <c r="P93" s="6" t="s">
        <v>225</v>
      </c>
    </row>
    <row r="94" spans="1:16" ht="16.5" thickTop="1" x14ac:dyDescent="0.25">
      <c r="A94" s="88">
        <v>2010</v>
      </c>
      <c r="B94" s="28">
        <f>VLOOKUP($A94&amp;$L$2,Databáze_A_KS!$B$5:$N$200,MATCH(B$16,Databáze_A_KS!$B$5:$K$5,0),0)</f>
        <v>583.09079999999994</v>
      </c>
      <c r="C94" s="15">
        <f>VLOOKUP($A94&amp;$L$2,Databáze_A_KS!$B$5:$N$200,MATCH(C$16,Databáze_A_KS!$B$5:$K$5,0),0)</f>
        <v>558.5</v>
      </c>
      <c r="D94" s="29">
        <f>VLOOKUP($A94&amp;$L$2,Databáze_A_KS!$B$5:$N$200,MATCH(D$16,Databáze_A_KS!$B$5:$K$5,0),0)</f>
        <v>1099</v>
      </c>
      <c r="E94" s="15">
        <f>VLOOKUP($A94&amp;$L$2,Databáze_A_KS!$B$5:$AI$200,31,0)</f>
        <v>3404</v>
      </c>
      <c r="F94" s="15">
        <f>VLOOKUP($A94&amp;$L$2,Databáze_A_KS!$B$5:$AI$200,32,0)</f>
        <v>2933</v>
      </c>
      <c r="G94" s="15">
        <f>VLOOKUP($A94&amp;$L$2,Databáze_A_KS!$B$5:$AI$200,33,0)</f>
        <v>5151</v>
      </c>
      <c r="H94" s="15">
        <f>VLOOKUP($A94&amp;$L$2,Databáze_A_KS!$B$5:$AI$200,34,0)</f>
        <v>641.0211387657688</v>
      </c>
      <c r="L94" s="88">
        <v>2010</v>
      </c>
      <c r="M94" s="15">
        <f>VLOOKUP($A94&amp;$L$2,Databáze_A_KS!$B$5:$AI$200,MATCH(M$93,Databáze_A_KS!$B$4:$AE$4,0),0)</f>
        <v>2143</v>
      </c>
      <c r="N94" s="15">
        <f>VLOOKUP($A94&amp;$L$2,Databáze_A_KS!$B$5:$AI$200,MATCH(N$93,Databáze_A_KS!$B$4:$AE$4,0),0)</f>
        <v>482</v>
      </c>
      <c r="O94" s="15">
        <f>VLOOKUP($A94&amp;$L$2,Databáze_A_KS!$B$5:$AI$200,MATCH(O$93,Databáze_A_KS!$B$4:$AE$4,0),0)</f>
        <v>491</v>
      </c>
      <c r="P94" s="15">
        <f>VLOOKUP($A94&amp;$L$2,Databáze_A_KS!$B$5:$AI$200,MATCH(P$93,Databáze_A_KS!$B$4:$AE$4,0),0)</f>
        <v>71</v>
      </c>
    </row>
    <row r="95" spans="1:16" x14ac:dyDescent="0.25">
      <c r="A95" s="88">
        <v>2011</v>
      </c>
      <c r="B95" s="28">
        <f>VLOOKUP($A95&amp;$L$2,Databáze_A_KS!$B$5:$N$200,MATCH(B$16,Databáze_A_KS!$B$5:$K$5,0),0)</f>
        <v>555.02629999999999</v>
      </c>
      <c r="C95" s="15">
        <f>VLOOKUP($A95&amp;$L$2,Databáze_A_KS!$B$5:$N$200,MATCH(C$16,Databáze_A_KS!$B$5:$K$5,0),0)</f>
        <v>424</v>
      </c>
      <c r="D95" s="29">
        <f>VLOOKUP($A95&amp;$L$2,Databáze_A_KS!$B$5:$N$200,MATCH(D$16,Databáze_A_KS!$B$5:$K$5,0),0)</f>
        <v>1154</v>
      </c>
      <c r="E95" s="15">
        <f>VLOOKUP($A95&amp;$L$2,Databáze_A_KS!$B$5:$AI$200,31,0)</f>
        <v>4136</v>
      </c>
      <c r="F95" s="15">
        <f>VLOOKUP($A95&amp;$L$2,Databáze_A_KS!$B$5:$AI$200,32,0)</f>
        <v>3100</v>
      </c>
      <c r="G95" s="15">
        <f>VLOOKUP($A95&amp;$L$2,Databáze_A_KS!$B$5:$AI$200,33,0)</f>
        <v>5967</v>
      </c>
      <c r="H95" s="15">
        <f>VLOOKUP($A95&amp;$L$2,Databáze_A_KS!$B$5:$AI$200,34,0)</f>
        <v>702.566129032258</v>
      </c>
      <c r="L95" s="88">
        <v>2011</v>
      </c>
      <c r="M95" s="15">
        <f>VLOOKUP($A95&amp;$L$2,Databáze_A_KS!$B$5:$AI$200,MATCH(M$93,Databáze_A_KS!$B$4:$AE$4,0),0)</f>
        <v>2983</v>
      </c>
      <c r="N95" s="15">
        <f>VLOOKUP($A95&amp;$L$2,Databáze_A_KS!$B$5:$AI$200,MATCH(N$93,Databáze_A_KS!$B$4:$AE$4,0),0)</f>
        <v>495</v>
      </c>
      <c r="O95" s="15">
        <f>VLOOKUP($A95&amp;$L$2,Databáze_A_KS!$B$5:$AI$200,MATCH(O$93,Databáze_A_KS!$B$4:$AE$4,0),0)</f>
        <v>557</v>
      </c>
      <c r="P95" s="15">
        <f>VLOOKUP($A95&amp;$L$2,Databáze_A_KS!$B$5:$AI$200,MATCH(P$93,Databáze_A_KS!$B$4:$AE$4,0),0)</f>
        <v>69</v>
      </c>
    </row>
    <row r="96" spans="1:16" x14ac:dyDescent="0.25">
      <c r="A96" s="88">
        <v>2012</v>
      </c>
      <c r="B96" s="28">
        <f>VLOOKUP($A96&amp;$L$2,Databáze_A_KS!$B$5:$N$200,MATCH(B$16,Databáze_A_KS!$B$5:$K$5,0),0)</f>
        <v>528.0376</v>
      </c>
      <c r="C96" s="15">
        <f>VLOOKUP($A96&amp;$L$2,Databáze_A_KS!$B$5:$N$200,MATCH(C$16,Databáze_A_KS!$B$5:$K$5,0),0)</f>
        <v>323</v>
      </c>
      <c r="D96" s="29">
        <f>VLOOKUP($A96&amp;$L$2,Databáze_A_KS!$B$5:$N$200,MATCH(D$16,Databáze_A_KS!$B$5:$K$5,0),0)</f>
        <v>1234</v>
      </c>
      <c r="E96" s="15">
        <f>VLOOKUP($A96&amp;$L$2,Databáze_A_KS!$B$5:$AI$200,31,0)</f>
        <v>2601</v>
      </c>
      <c r="F96" s="15">
        <f>VLOOKUP($A96&amp;$L$2,Databáze_A_KS!$B$5:$AI$200,32,0)</f>
        <v>3640</v>
      </c>
      <c r="G96" s="15">
        <f>VLOOKUP($A96&amp;$L$2,Databáze_A_KS!$B$5:$AI$200,33,0)</f>
        <v>4900</v>
      </c>
      <c r="H96" s="15">
        <f>VLOOKUP($A96&amp;$L$2,Databáze_A_KS!$B$5:$AI$200,34,0)</f>
        <v>491.34615384615387</v>
      </c>
      <c r="L96" s="88">
        <v>2012</v>
      </c>
      <c r="M96" s="15">
        <f>VLOOKUP($A96&amp;$L$2,Databáze_A_KS!$B$5:$AI$200,MATCH(M$93,Databáze_A_KS!$B$4:$AE$4,0),0)</f>
        <v>1743</v>
      </c>
      <c r="N96" s="15">
        <f>VLOOKUP($A96&amp;$L$2,Databáze_A_KS!$B$5:$AI$200,MATCH(N$93,Databáze_A_KS!$B$4:$AE$4,0),0)</f>
        <v>392</v>
      </c>
      <c r="O96" s="15">
        <f>VLOOKUP($A96&amp;$L$2,Databáze_A_KS!$B$5:$AI$200,MATCH(O$93,Databáze_A_KS!$B$4:$AE$4,0),0)</f>
        <v>401</v>
      </c>
      <c r="P96" s="15">
        <f>VLOOKUP($A96&amp;$L$2,Databáze_A_KS!$B$5:$AI$200,MATCH(P$93,Databáze_A_KS!$B$4:$AE$4,0),0)</f>
        <v>62</v>
      </c>
    </row>
    <row r="97" spans="1:16" x14ac:dyDescent="0.25">
      <c r="A97" s="88">
        <v>2013</v>
      </c>
      <c r="B97" s="28">
        <f>VLOOKUP($A97&amp;$L$2,Databáze_A_KS!$B$5:$N$200,MATCH(B$16,Databáze_A_KS!$B$5:$K$5,0),0)</f>
        <v>694.90750000000003</v>
      </c>
      <c r="C97" s="15">
        <f>VLOOKUP($A97&amp;$L$2,Databáze_A_KS!$B$5:$N$200,MATCH(C$16,Databáze_A_KS!$B$5:$K$5,0),0)</f>
        <v>628</v>
      </c>
      <c r="D97" s="29">
        <f>VLOOKUP($A97&amp;$L$2,Databáze_A_KS!$B$5:$N$200,MATCH(D$16,Databáze_A_KS!$B$5:$K$5,0),0)</f>
        <v>1376</v>
      </c>
      <c r="E97" s="15">
        <f>VLOOKUP($A97&amp;$L$2,Databáze_A_KS!$B$5:$AI$200,31,0)</f>
        <v>2605</v>
      </c>
      <c r="F97" s="15">
        <f>VLOOKUP($A97&amp;$L$2,Databáze_A_KS!$B$5:$AI$200,32,0)</f>
        <v>3316</v>
      </c>
      <c r="G97" s="15">
        <f>VLOOKUP($A97&amp;$L$2,Databáze_A_KS!$B$5:$AI$200,33,0)</f>
        <v>4189</v>
      </c>
      <c r="H97" s="15">
        <f>VLOOKUP($A97&amp;$L$2,Databáze_A_KS!$B$5:$AI$200,34,0)</f>
        <v>461.09318455971049</v>
      </c>
      <c r="L97" s="88">
        <v>2013</v>
      </c>
      <c r="M97" s="15">
        <f>VLOOKUP($A97&amp;$L$2,Databáze_A_KS!$B$5:$AI$200,MATCH(M$93,Databáze_A_KS!$B$4:$AE$4,0),0)</f>
        <v>1751</v>
      </c>
      <c r="N97" s="15">
        <f>VLOOKUP($A97&amp;$L$2,Databáze_A_KS!$B$5:$AI$200,MATCH(N$93,Databáze_A_KS!$B$4:$AE$4,0),0)</f>
        <v>357</v>
      </c>
      <c r="O97" s="15">
        <f>VLOOKUP($A97&amp;$L$2,Databáze_A_KS!$B$5:$AI$200,MATCH(O$93,Databáze_A_KS!$B$4:$AE$4,0),0)</f>
        <v>424</v>
      </c>
      <c r="P97" s="15">
        <f>VLOOKUP($A97&amp;$L$2,Databáze_A_KS!$B$5:$AI$200,MATCH(P$93,Databáze_A_KS!$B$4:$AE$4,0),0)</f>
        <v>73</v>
      </c>
    </row>
    <row r="98" spans="1:16" x14ac:dyDescent="0.25">
      <c r="A98" s="88">
        <v>2014</v>
      </c>
      <c r="B98" s="28">
        <f>VLOOKUP($A98&amp;$L$2,Databáze_A_KS!$B$5:$N$200,MATCH(B$16,Databáze_A_KS!$B$5:$K$5,0),0)</f>
        <v>762.87779999999998</v>
      </c>
      <c r="C98" s="15">
        <f>VLOOKUP($A98&amp;$L$2,Databáze_A_KS!$B$5:$N$200,MATCH(C$16,Databáze_A_KS!$B$5:$K$5,0),0)</f>
        <v>853.5</v>
      </c>
      <c r="D98" s="29">
        <f>VLOOKUP($A98&amp;$L$2,Databáze_A_KS!$B$5:$N$200,MATCH(D$16,Databáze_A_KS!$B$5:$K$5,0),0)</f>
        <v>1504</v>
      </c>
      <c r="E98" s="15">
        <f>VLOOKUP($A98&amp;$L$2,Databáze_A_KS!$B$5:$AI$200,31,0)</f>
        <v>3041</v>
      </c>
      <c r="F98" s="15">
        <f>VLOOKUP($A98&amp;$L$2,Databáze_A_KS!$B$5:$AI$200,32,0)</f>
        <v>2881</v>
      </c>
      <c r="G98" s="15">
        <f>VLOOKUP($A98&amp;$L$2,Databáze_A_KS!$B$5:$AI$200,33,0)</f>
        <v>4347</v>
      </c>
      <c r="H98" s="15">
        <f>VLOOKUP($A98&amp;$L$2,Databáze_A_KS!$B$5:$AI$200,34,0)</f>
        <v>550.73064908018057</v>
      </c>
      <c r="L98" s="88">
        <v>2014</v>
      </c>
      <c r="M98" s="15">
        <f>VLOOKUP($A98&amp;$L$2,Databáze_A_KS!$B$5:$AI$200,MATCH(M$93,Databáze_A_KS!$B$4:$AE$4,0),0)</f>
        <v>1934</v>
      </c>
      <c r="N98" s="15">
        <f>VLOOKUP($A98&amp;$L$2,Databáze_A_KS!$B$5:$AI$200,MATCH(N$93,Databáze_A_KS!$B$4:$AE$4,0),0)</f>
        <v>319</v>
      </c>
      <c r="O98" s="15">
        <f>VLOOKUP($A98&amp;$L$2,Databáze_A_KS!$B$5:$AI$200,MATCH(O$93,Databáze_A_KS!$B$4:$AE$4,0),0)</f>
        <v>649</v>
      </c>
      <c r="P98" s="15">
        <f>VLOOKUP($A98&amp;$L$2,Databáze_A_KS!$B$5:$AI$200,MATCH(P$93,Databáze_A_KS!$B$4:$AE$4,0),0)</f>
        <v>138</v>
      </c>
    </row>
    <row r="99" spans="1:16" x14ac:dyDescent="0.25">
      <c r="A99" s="88">
        <v>2015</v>
      </c>
      <c r="B99" s="28">
        <f>VLOOKUP($A99&amp;$L$2,Databáze_A_KS!$B$5:$N$200,MATCH(B$16,Databáze_A_KS!$B$5:$K$5,0),0)</f>
        <v>742.26350000000002</v>
      </c>
      <c r="C99" s="15">
        <f>VLOOKUP($A99&amp;$L$2,Databáze_A_KS!$B$5:$N$200,MATCH(C$16,Databáze_A_KS!$B$5:$K$5,0),0)</f>
        <v>762</v>
      </c>
      <c r="D99" s="29">
        <f>VLOOKUP($A99&amp;$L$2,Databáze_A_KS!$B$5:$N$200,MATCH(D$16,Databáze_A_KS!$B$5:$K$5,0),0)</f>
        <v>1507</v>
      </c>
      <c r="E99" s="15">
        <f>VLOOKUP($A99&amp;$L$2,Databáze_A_KS!$B$5:$AI$200,31,0)</f>
        <v>3115</v>
      </c>
      <c r="F99" s="15">
        <f>VLOOKUP($A99&amp;$L$2,Databáze_A_KS!$B$5:$AI$200,32,0)</f>
        <v>2764</v>
      </c>
      <c r="G99" s="15">
        <f>VLOOKUP($A99&amp;$L$2,Databáze_A_KS!$B$5:$AI$200,33,0)</f>
        <v>4690</v>
      </c>
      <c r="H99" s="15">
        <f>VLOOKUP($A99&amp;$L$2,Databáze_A_KS!$B$5:$AI$200,34,0)</f>
        <v>619.33791606367583</v>
      </c>
      <c r="L99" s="88">
        <v>2015</v>
      </c>
      <c r="M99" s="15">
        <f>VLOOKUP($A99&amp;$L$2,Databáze_A_KS!$B$5:$AI$200,MATCH(M$93,Databáze_A_KS!$B$4:$AE$4,0),0)</f>
        <v>2012</v>
      </c>
      <c r="N99" s="15">
        <f>VLOOKUP($A99&amp;$L$2,Databáze_A_KS!$B$5:$AI$200,MATCH(N$93,Databáze_A_KS!$B$4:$AE$4,0),0)</f>
        <v>334</v>
      </c>
      <c r="O99" s="15">
        <f>VLOOKUP($A99&amp;$L$2,Databáze_A_KS!$B$5:$AI$200,MATCH(O$93,Databáze_A_KS!$B$4:$AE$4,0),0)</f>
        <v>593</v>
      </c>
      <c r="P99" s="15">
        <f>VLOOKUP($A99&amp;$L$2,Databáze_A_KS!$B$5:$AI$200,MATCH(P$93,Databáze_A_KS!$B$4:$AE$4,0),0)</f>
        <v>176</v>
      </c>
    </row>
    <row r="100" spans="1:16" x14ac:dyDescent="0.25">
      <c r="A100" s="88">
        <v>2016</v>
      </c>
      <c r="B100" s="28">
        <f>VLOOKUP($A100&amp;$L$2,Databáze_A_KS!$B$5:$N$200,MATCH(B$16,Databáze_A_KS!$B$5:$K$5,0),0)</f>
        <v>685.17259999999999</v>
      </c>
      <c r="C100" s="15">
        <f>VLOOKUP($A100&amp;$L$2,Databáze_A_KS!$B$5:$N$200,MATCH(C$16,Databáze_A_KS!$B$5:$K$5,0),0)</f>
        <v>628.5</v>
      </c>
      <c r="D100" s="29">
        <f>VLOOKUP($A100&amp;$L$2,Databáze_A_KS!$B$5:$N$200,MATCH(D$16,Databáze_A_KS!$B$5:$K$5,0),0)</f>
        <v>1484</v>
      </c>
      <c r="E100" s="15">
        <f>VLOOKUP($A100&amp;$L$2,Databáze_A_KS!$B$5:$AI$200,31,0)</f>
        <v>3132</v>
      </c>
      <c r="F100" s="15">
        <f>VLOOKUP($A100&amp;$L$2,Databáze_A_KS!$B$5:$AI$200,32,0)</f>
        <v>3106</v>
      </c>
      <c r="G100" s="15">
        <f>VLOOKUP($A100&amp;$L$2,Databáze_A_KS!$B$5:$AI$200,33,0)</f>
        <v>4719</v>
      </c>
      <c r="H100" s="15">
        <f>VLOOKUP($A100&amp;$L$2,Databáze_A_KS!$B$5:$AI$200,34,0)</f>
        <v>554.55086928525429</v>
      </c>
      <c r="L100" s="88">
        <v>2016</v>
      </c>
      <c r="M100" s="15">
        <f>VLOOKUP($A100&amp;$L$2,Databáze_A_KS!$B$5:$AI$200,MATCH(M$93,Databáze_A_KS!$B$4:$AE$4,0),0)</f>
        <v>1981</v>
      </c>
      <c r="N100" s="15">
        <f>VLOOKUP($A100&amp;$L$2,Databáze_A_KS!$B$5:$AI$200,MATCH(N$93,Databáze_A_KS!$B$4:$AE$4,0),0)</f>
        <v>339</v>
      </c>
      <c r="O100" s="15">
        <f>VLOOKUP($A100&amp;$L$2,Databáze_A_KS!$B$5:$AI$200,MATCH(O$93,Databáze_A_KS!$B$4:$AE$4,0),0)</f>
        <v>591</v>
      </c>
      <c r="P100" s="15">
        <f>VLOOKUP($A100&amp;$L$2,Databáze_A_KS!$B$5:$AI$200,MATCH(P$93,Databáze_A_KS!$B$4:$AE$4,0),0)</f>
        <v>221</v>
      </c>
    </row>
    <row r="101" spans="1:16" x14ac:dyDescent="0.25">
      <c r="A101" s="88">
        <v>2017</v>
      </c>
      <c r="B101" s="28">
        <f>VLOOKUP($A101&amp;$L$2,Databáze_A_KS!$B$5:$N$200,MATCH(B$16,Databáze_A_KS!$B$5:$K$5,0),0)</f>
        <v>666.65039999999999</v>
      </c>
      <c r="C101" s="15">
        <f>VLOOKUP($A101&amp;$L$2,Databáze_A_KS!$B$5:$N$200,MATCH(C$16,Databáze_A_KS!$B$5:$K$5,0),0)</f>
        <v>615</v>
      </c>
      <c r="D101" s="29">
        <f>VLOOKUP($A101&amp;$L$2,Databáze_A_KS!$B$5:$N$200,MATCH(D$16,Databáze_A_KS!$B$5:$K$5,0),0)</f>
        <v>1380</v>
      </c>
      <c r="E101" s="15">
        <f>VLOOKUP($A101&amp;$L$2,Databáze_A_KS!$B$5:$AI$200,31,0)</f>
        <v>3216</v>
      </c>
      <c r="F101" s="15">
        <f>VLOOKUP($A101&amp;$L$2,Databáze_A_KS!$B$5:$AI$200,32,0)</f>
        <v>3250</v>
      </c>
      <c r="G101" s="15">
        <f>VLOOKUP($A101&amp;$L$2,Databáze_A_KS!$B$5:$AI$200,33,0)</f>
        <v>4686</v>
      </c>
      <c r="H101" s="15">
        <f>VLOOKUP($A101&amp;$L$2,Databáze_A_KS!$B$5:$AI$200,34,0)</f>
        <v>526.27384615384608</v>
      </c>
      <c r="L101" s="395">
        <v>2017</v>
      </c>
      <c r="M101" s="396">
        <f>VLOOKUP($A101&amp;$L$2,Databáze_A_KS!$B$5:$AI$200,MATCH(M$93,Databáze_A_KS!$B$4:$AE$4,0),0)</f>
        <v>2163</v>
      </c>
      <c r="N101" s="396">
        <f>VLOOKUP($A101&amp;$L$2,Databáze_A_KS!$B$5:$AI$200,MATCH(N$93,Databáze_A_KS!$B$4:$AE$4,0),0)</f>
        <v>347</v>
      </c>
      <c r="O101" s="396">
        <f>VLOOKUP($A101&amp;$L$2,Databáze_A_KS!$B$5:$AI$200,MATCH(O$93,Databáze_A_KS!$B$4:$AE$4,0),0)</f>
        <v>383</v>
      </c>
      <c r="P101" s="396">
        <f>VLOOKUP($A101&amp;$L$2,Databáze_A_KS!$B$5:$AI$200,MATCH(P$93,Databáze_A_KS!$B$4:$AE$4,0),0)</f>
        <v>323</v>
      </c>
    </row>
    <row r="102" spans="1:16" ht="16.5" thickBot="1" x14ac:dyDescent="0.3">
      <c r="A102" s="405">
        <v>2018</v>
      </c>
      <c r="B102" s="407">
        <f>VLOOKUP($A102&amp;$L$2,Databáze_A_KS!$B$5:$N$200,MATCH(B$16,Databáze_A_KS!$B$5:$K$5,0),0)</f>
        <v>569</v>
      </c>
      <c r="C102" s="404">
        <f>VLOOKUP($A102&amp;$L$2,Databáze_A_KS!$B$5:$N$200,MATCH(C$16,Databáze_A_KS!$B$5:$K$5,0),0)</f>
        <v>427</v>
      </c>
      <c r="D102" s="410">
        <f>VLOOKUP($A102&amp;$L$2,Databáze_A_KS!$B$5:$N$200,MATCH(D$16,Databáze_A_KS!$B$5:$K$5,0),0)</f>
        <v>1231</v>
      </c>
      <c r="E102" s="404">
        <f>VLOOKUP($A102&amp;$L$2,Databáze_A_KS!$B$5:$AI$200,31,0)</f>
        <v>3549</v>
      </c>
      <c r="F102" s="404">
        <f>VLOOKUP($A102&amp;$L$2,Databáze_A_KS!$B$5:$AI$200,32,0)</f>
        <v>3404</v>
      </c>
      <c r="G102" s="404">
        <f>VLOOKUP($A102&amp;$L$2,Databáze_A_KS!$B$5:$AI$200,33,0)</f>
        <v>4831</v>
      </c>
      <c r="H102" s="404">
        <f>VLOOKUP($A102&amp;$L$2,Databáze_A_KS!$B$5:$AI$200,34,0)</f>
        <v>518.01263219741486</v>
      </c>
      <c r="L102" s="90">
        <v>2018</v>
      </c>
      <c r="M102" s="20">
        <f>VLOOKUP($A102&amp;$L$2,Databáze_A_KS!$B$5:$AI$200,MATCH(M$93,Databáze_A_KS!$B$4:$AE$4,0),0)</f>
        <v>2465</v>
      </c>
      <c r="N102" s="20">
        <f>VLOOKUP($A102&amp;$L$2,Databáze_A_KS!$B$5:$AI$200,MATCH(N$93,Databáze_A_KS!$B$4:$AE$4,0),0)</f>
        <v>345</v>
      </c>
      <c r="O102" s="20">
        <f>VLOOKUP($A102&amp;$L$2,Databáze_A_KS!$B$5:$AI$200,MATCH(O$93,Databáze_A_KS!$B$4:$AE$4,0),0)</f>
        <v>415</v>
      </c>
      <c r="P102" s="20">
        <f>VLOOKUP($A102&amp;$L$2,Databáze_A_KS!$B$5:$AI$200,MATCH(P$93,Databáze_A_KS!$B$4:$AE$4,0),0)</f>
        <v>324</v>
      </c>
    </row>
    <row r="103" spans="1:16" ht="16.5" thickTop="1" x14ac:dyDescent="0.25"/>
    <row r="104" spans="1:16" ht="16.5" thickBot="1" x14ac:dyDescent="0.3">
      <c r="A104" s="1" t="s">
        <v>231</v>
      </c>
    </row>
    <row r="105" spans="1:16" ht="16.5" thickTop="1" x14ac:dyDescent="0.25">
      <c r="A105" s="148"/>
      <c r="B105" s="506" t="s">
        <v>1</v>
      </c>
      <c r="C105" s="507"/>
      <c r="D105" s="508"/>
      <c r="E105" s="499" t="s">
        <v>109</v>
      </c>
      <c r="F105" s="499"/>
      <c r="G105" s="499"/>
      <c r="H105" s="499"/>
    </row>
    <row r="106" spans="1:16" ht="16.5" thickBot="1" x14ac:dyDescent="0.3">
      <c r="A106" s="25" t="s">
        <v>136</v>
      </c>
      <c r="B106" s="24" t="s">
        <v>96</v>
      </c>
      <c r="C106" s="5" t="s">
        <v>97</v>
      </c>
      <c r="D106" s="25" t="s">
        <v>98</v>
      </c>
      <c r="E106" s="6" t="s">
        <v>122</v>
      </c>
      <c r="F106" s="6" t="s">
        <v>123</v>
      </c>
      <c r="G106" s="6" t="s">
        <v>124</v>
      </c>
      <c r="H106" s="6" t="s">
        <v>177</v>
      </c>
    </row>
    <row r="107" spans="1:16" ht="16.5" thickTop="1" x14ac:dyDescent="0.25">
      <c r="A107" s="86">
        <v>2008</v>
      </c>
      <c r="B107" s="85">
        <f>VLOOKUP($A107&amp;$P$2,Databáze_ICm_KS!$B$5:$L$200,MATCH(B$16,Databáze_ICm_KS!$B$5:$K$5,0),0)</f>
        <v>0</v>
      </c>
      <c r="C107" s="8">
        <f>VLOOKUP($A107&amp;$P$2,Databáze_ICm_KS!$B$5:$L$200,MATCH(C$16,Databáze_ICm_KS!$B$5:$K$5,0),0)</f>
        <v>0</v>
      </c>
      <c r="D107" s="86">
        <f>VLOOKUP($A107&amp;$P$2,Databáze_ICm_KS!$B$5:$L$200,MATCH(D$16,Databáze_ICm_KS!$B$5:$K$5,0),0)</f>
        <v>0</v>
      </c>
      <c r="E107" s="8">
        <f>VLOOKUP($A107&amp;$P$2,Databáze_ICm_KS!$B$5:$L$200,MATCH(E$121,Databáze_ICm_KS!$B$5:$K$5,0),0)</f>
        <v>0</v>
      </c>
      <c r="F107" s="8">
        <f>VLOOKUP($A107&amp;$P$2,Databáze_ICm_KS!$B$5:$L$200,MATCH(F$16,Databáze_ICm_KS!$B$5:$K$5,0),0)</f>
        <v>0</v>
      </c>
      <c r="G107" s="8">
        <f>VLOOKUP($A107&amp;$P$2,Databáze_ICm_KS!$B$5:$L$200,MATCH(G$16,Databáze_ICm_KS!$B$5:$K$5,0),0)</f>
        <v>0</v>
      </c>
      <c r="H107" s="10">
        <f>VLOOKUP($A107&amp;$P$2,Databáze_ICm_KS!$B$5:$L$200,MATCH(H$16,Databáze_ICm_KS!$B$5:$K$5,0),0)</f>
        <v>0</v>
      </c>
    </row>
    <row r="108" spans="1:16" x14ac:dyDescent="0.25">
      <c r="A108" s="88">
        <v>2009</v>
      </c>
      <c r="B108" s="87">
        <f>VLOOKUP($A108&amp;$P$2,Databáze_ICm_KS!$B$5:$L$200,MATCH(B$16,Databáze_ICm_KS!$B$5:$K$5,0),0)</f>
        <v>0</v>
      </c>
      <c r="C108" s="13">
        <f>VLOOKUP($A108&amp;$P$2,Databáze_ICm_KS!$B$5:$L$200,MATCH(C$16,Databáze_ICm_KS!$B$5:$K$5,0),0)</f>
        <v>0</v>
      </c>
      <c r="D108" s="88">
        <f>VLOOKUP($A108&amp;$P$2,Databáze_ICm_KS!$B$5:$L$200,MATCH(D$16,Databáze_ICm_KS!$B$5:$K$5,0),0)</f>
        <v>0</v>
      </c>
      <c r="E108" s="13">
        <f>VLOOKUP($A108&amp;$P$2,Databáze_ICm_KS!$B$5:$L$200,MATCH(E$121,Databáze_ICm_KS!$B$5:$K$5,0),0)</f>
        <v>0</v>
      </c>
      <c r="F108" s="13">
        <f>VLOOKUP($A108&amp;$P$2,Databáze_ICm_KS!$B$5:$L$200,MATCH(F$16,Databáze_ICm_KS!$B$5:$K$5,0),0)</f>
        <v>0</v>
      </c>
      <c r="G108" s="13">
        <f>VLOOKUP($A108&amp;$P$2,Databáze_ICm_KS!$B$5:$L$200,MATCH(G$16,Databáze_ICm_KS!$B$5:$K$5,0),0)</f>
        <v>0</v>
      </c>
      <c r="H108" s="15">
        <f>VLOOKUP($A108&amp;$P$2,Databáze_ICm_KS!$B$5:$L$200,MATCH(H$16,Databáze_ICm_KS!$B$5:$K$5,0),0)</f>
        <v>0</v>
      </c>
    </row>
    <row r="109" spans="1:16" x14ac:dyDescent="0.25">
      <c r="A109" s="88">
        <v>2010</v>
      </c>
      <c r="B109" s="28">
        <f>VLOOKUP($A109&amp;$P$2,Databáze_ICm_KS!$B$5:$L$200,MATCH(B$16,Databáze_ICm_KS!$B$5:$K$5,0),0)</f>
        <v>0</v>
      </c>
      <c r="C109" s="13">
        <f>VLOOKUP($A109&amp;$P$2,Databáze_ICm_KS!$B$5:$L$200,MATCH(C$16,Databáze_ICm_KS!$B$5:$K$5,0),0)</f>
        <v>0</v>
      </c>
      <c r="D109" s="88">
        <f>VLOOKUP($A109&amp;$P$2,Databáze_ICm_KS!$B$5:$L$200,MATCH(D$16,Databáze_ICm_KS!$B$5:$K$5,0),0)</f>
        <v>0</v>
      </c>
      <c r="E109" s="13">
        <f>VLOOKUP($A109&amp;$P$2,Databáze_ICm_KS!$B$5:$L$200,MATCH(E$121,Databáze_ICm_KS!$B$5:$K$5,0),0)</f>
        <v>0</v>
      </c>
      <c r="F109" s="13">
        <f>VLOOKUP($A109&amp;$P$2,Databáze_ICm_KS!$B$5:$L$200,MATCH(F$16,Databáze_ICm_KS!$B$5:$K$5,0),0)</f>
        <v>0</v>
      </c>
      <c r="G109" s="13">
        <f>VLOOKUP($A109&amp;$P$2,Databáze_ICm_KS!$B$5:$L$200,MATCH(G$16,Databáze_ICm_KS!$B$5:$K$5,0),0)</f>
        <v>0</v>
      </c>
      <c r="H109" s="15">
        <f>VLOOKUP($A109&amp;$P$2,Databáze_ICm_KS!$B$5:$L$200,MATCH(H$16,Databáze_ICm_KS!$B$5:$K$5,0),0)</f>
        <v>0</v>
      </c>
    </row>
    <row r="110" spans="1:16" x14ac:dyDescent="0.25">
      <c r="A110" s="88">
        <v>2011</v>
      </c>
      <c r="B110" s="28">
        <f>VLOOKUP($A110&amp;$P$2,Databáze_ICm_KS!$B$5:$L$200,MATCH(B$16,Databáze_ICm_KS!$B$5:$K$5,0),0)</f>
        <v>128.34479999999999</v>
      </c>
      <c r="C110" s="13">
        <f>VLOOKUP($A110&amp;$P$2,Databáze_ICm_KS!$B$5:$L$200,MATCH(C$16,Databáze_ICm_KS!$B$5:$K$5,0),0)</f>
        <v>127</v>
      </c>
      <c r="D110" s="88">
        <f>VLOOKUP($A110&amp;$P$2,Databáze_ICm_KS!$B$5:$L$200,MATCH(D$16,Databáze_ICm_KS!$B$5:$K$5,0),0)</f>
        <v>195</v>
      </c>
      <c r="E110" s="13">
        <f>VLOOKUP($A110&amp;$P$2,Databáze_ICm_KS!$B$5:$L$200,MATCH(E$121,Databáze_ICm_KS!$B$5:$K$5,0),0)</f>
        <v>331</v>
      </c>
      <c r="F110" s="13">
        <f>VLOOKUP($A110&amp;$P$2,Databáze_ICm_KS!$B$5:$L$200,MATCH(F$16,Databáze_ICm_KS!$B$5:$K$5,0),0)</f>
        <v>312</v>
      </c>
      <c r="G110" s="13">
        <f>VLOOKUP($A110&amp;$P$2,Databáze_ICm_KS!$B$5:$L$200,MATCH(G$16,Databáze_ICm_KS!$B$5:$K$5,0),0)</f>
        <v>182</v>
      </c>
      <c r="H110" s="15">
        <f>VLOOKUP($A110&amp;$P$2,Databáze_ICm_KS!$B$5:$L$200,MATCH(H$16,Databáze_ICm_KS!$B$5:$K$5,0),0)</f>
        <v>212.91666666666669</v>
      </c>
    </row>
    <row r="111" spans="1:16" x14ac:dyDescent="0.25">
      <c r="A111" s="88">
        <v>2012</v>
      </c>
      <c r="B111" s="28">
        <f>VLOOKUP($A111&amp;$P$2,Databáze_ICm_KS!$B$5:$L$200,MATCH(B$16,Databáze_ICm_KS!$B$5:$K$5,0),0)</f>
        <v>185.81460000000001</v>
      </c>
      <c r="C111" s="13">
        <f>VLOOKUP($A111&amp;$P$2,Databáze_ICm_KS!$B$5:$L$200,MATCH(C$16,Databáze_ICm_KS!$B$5:$K$5,0),0)</f>
        <v>143</v>
      </c>
      <c r="D111" s="88">
        <f>VLOOKUP($A111&amp;$P$2,Databáze_ICm_KS!$B$5:$L$200,MATCH(D$16,Databáze_ICm_KS!$B$5:$K$5,0),0)</f>
        <v>416</v>
      </c>
      <c r="E111" s="13">
        <f>VLOOKUP($A111&amp;$P$2,Databáze_ICm_KS!$B$5:$L$200,MATCH(E$121,Databáze_ICm_KS!$B$5:$K$5,0),0)</f>
        <v>320</v>
      </c>
      <c r="F111" s="13">
        <f>VLOOKUP($A111&amp;$P$2,Databáze_ICm_KS!$B$5:$L$200,MATCH(F$16,Databáze_ICm_KS!$B$5:$K$5,0),0)</f>
        <v>267</v>
      </c>
      <c r="G111" s="13">
        <f>VLOOKUP($A111&amp;$P$2,Databáze_ICm_KS!$B$5:$L$200,MATCH(G$16,Databáze_ICm_KS!$B$5:$K$5,0),0)</f>
        <v>235</v>
      </c>
      <c r="H111" s="15">
        <f>VLOOKUP($A111&amp;$P$2,Databáze_ICm_KS!$B$5:$L$200,MATCH(H$16,Databáze_ICm_KS!$B$5:$K$5,0),0)</f>
        <v>321.25468164794012</v>
      </c>
    </row>
    <row r="112" spans="1:16" x14ac:dyDescent="0.25">
      <c r="A112" s="88">
        <v>2013</v>
      </c>
      <c r="B112" s="28">
        <f>VLOOKUP($A112&amp;$P$2,Databáze_ICm_KS!$B$5:$L$200,MATCH(B$16,Databáze_ICm_KS!$B$5:$K$5,0),0)</f>
        <v>237.7612</v>
      </c>
      <c r="C112" s="13">
        <f>VLOOKUP($A112&amp;$P$2,Databáze_ICm_KS!$B$5:$L$200,MATCH(C$16,Databáze_ICm_KS!$B$5:$K$5,0),0)</f>
        <v>163</v>
      </c>
      <c r="D112" s="88">
        <f>VLOOKUP($A112&amp;$P$2,Databáze_ICm_KS!$B$5:$L$200,MATCH(D$16,Databáze_ICm_KS!$B$5:$K$5,0),0)</f>
        <v>567</v>
      </c>
      <c r="E112" s="13">
        <f>VLOOKUP($A112&amp;$P$2,Databáze_ICm_KS!$B$5:$L$200,MATCH(E$121,Databáze_ICm_KS!$B$5:$K$5,0),0)</f>
        <v>610</v>
      </c>
      <c r="F112" s="13">
        <f>VLOOKUP($A112&amp;$P$2,Databáze_ICm_KS!$B$5:$L$200,MATCH(F$16,Databáze_ICm_KS!$B$5:$K$5,0),0)</f>
        <v>387</v>
      </c>
      <c r="G112" s="13">
        <f>VLOOKUP($A112&amp;$P$2,Databáze_ICm_KS!$B$5:$L$200,MATCH(G$16,Databáze_ICm_KS!$B$5:$K$5,0),0)</f>
        <v>458</v>
      </c>
      <c r="H112" s="15">
        <f>VLOOKUP($A112&amp;$P$2,Databáze_ICm_KS!$B$5:$L$200,MATCH(H$16,Databáze_ICm_KS!$B$5:$K$5,0),0)</f>
        <v>431.96382428940569</v>
      </c>
    </row>
    <row r="113" spans="1:11" x14ac:dyDescent="0.25">
      <c r="A113" s="88">
        <v>2014</v>
      </c>
      <c r="B113" s="28">
        <f>VLOOKUP($A113&amp;$P$2,Databáze_ICm_KS!$B$5:$L$200,MATCH(B$16,Databáze_ICm_KS!$B$5:$K$5,0),0)</f>
        <v>250.24469999999999</v>
      </c>
      <c r="C113" s="13">
        <f>VLOOKUP($A113&amp;$P$2,Databáze_ICm_KS!$B$5:$L$200,MATCH(C$16,Databáze_ICm_KS!$B$5:$K$5,0),0)</f>
        <v>173</v>
      </c>
      <c r="D113" s="88">
        <f>VLOOKUP($A113&amp;$P$2,Databáze_ICm_KS!$B$5:$L$200,MATCH(D$16,Databáze_ICm_KS!$B$5:$K$5,0),0)</f>
        <v>586</v>
      </c>
      <c r="E113" s="13">
        <f>VLOOKUP($A113&amp;$P$2,Databáze_ICm_KS!$B$5:$L$200,MATCH(E$121,Databáze_ICm_KS!$B$5:$K$5,0),0)</f>
        <v>526</v>
      </c>
      <c r="F113" s="13">
        <f>VLOOKUP($A113&amp;$P$2,Databáze_ICm_KS!$B$5:$L$200,MATCH(F$16,Databáze_ICm_KS!$B$5:$K$5,0),0)</f>
        <v>459</v>
      </c>
      <c r="G113" s="13">
        <f>VLOOKUP($A113&amp;$P$2,Databáze_ICm_KS!$B$5:$L$200,MATCH(G$16,Databáze_ICm_KS!$B$5:$K$5,0),0)</f>
        <v>527</v>
      </c>
      <c r="H113" s="15">
        <f>VLOOKUP($A113&amp;$P$2,Databáze_ICm_KS!$B$5:$L$200,MATCH(H$16,Databáze_ICm_KS!$B$5:$K$5,0),0)</f>
        <v>419.07407407407408</v>
      </c>
    </row>
    <row r="114" spans="1:11" x14ac:dyDescent="0.25">
      <c r="A114" s="88">
        <v>2015</v>
      </c>
      <c r="B114" s="28">
        <f>VLOOKUP($A114&amp;$P$2,Databáze_ICm_KS!$B$5:$L$200,MATCH(B$16,Databáze_ICm_KS!$B$5:$K$5,0),0)</f>
        <v>298.15699999999998</v>
      </c>
      <c r="C114" s="13">
        <f>VLOOKUP($A114&amp;$P$2,Databáze_ICm_KS!$B$5:$L$200,MATCH(C$16,Databáze_ICm_KS!$B$5:$K$5,0),0)</f>
        <v>192.5</v>
      </c>
      <c r="D114" s="88">
        <f>VLOOKUP($A114&amp;$P$2,Databáze_ICm_KS!$B$5:$L$200,MATCH(D$16,Databáze_ICm_KS!$B$5:$K$5,0),0)</f>
        <v>651</v>
      </c>
      <c r="E114" s="13">
        <f>VLOOKUP($A114&amp;$P$2,Databáze_ICm_KS!$B$5:$L$200,MATCH(E$121,Databáze_ICm_KS!$B$5:$K$5,0),0)</f>
        <v>539</v>
      </c>
      <c r="F114" s="13">
        <f>VLOOKUP($A114&amp;$P$2,Databáze_ICm_KS!$B$5:$L$200,MATCH(F$16,Databáze_ICm_KS!$B$5:$K$5,0),0)</f>
        <v>486</v>
      </c>
      <c r="G114" s="13">
        <f>VLOOKUP($A114&amp;$P$2,Databáze_ICm_KS!$B$5:$L$200,MATCH(G$16,Databáze_ICm_KS!$B$5:$K$5,0),0)</f>
        <v>581</v>
      </c>
      <c r="H114" s="15">
        <f>VLOOKUP($A114&amp;$P$2,Databáze_ICm_KS!$B$5:$L$200,MATCH(H$16,Databáze_ICm_KS!$B$5:$K$5,0),0)</f>
        <v>436.34773662551441</v>
      </c>
    </row>
    <row r="115" spans="1:11" x14ac:dyDescent="0.25">
      <c r="A115" s="88">
        <v>2016</v>
      </c>
      <c r="B115" s="28">
        <f>VLOOKUP($A115&amp;$P$2,Databáze_ICm_KS!$B$5:$L$200,MATCH(B$16,Databáze_ICm_KS!$B$5:$K$5,0),0)</f>
        <v>322.7971</v>
      </c>
      <c r="C115" s="13">
        <f>VLOOKUP($A115&amp;$P$2,Databáze_ICm_KS!$B$5:$L$200,MATCH(C$16,Databáze_ICm_KS!$B$5:$K$5,0),0)</f>
        <v>246</v>
      </c>
      <c r="D115" s="88">
        <f>VLOOKUP($A115&amp;$P$2,Databáze_ICm_KS!$B$5:$L$200,MATCH(D$16,Databáze_ICm_KS!$B$5:$K$5,0),0)</f>
        <v>630</v>
      </c>
      <c r="E115" s="13">
        <f>VLOOKUP($A115&amp;$P$2,Databáze_ICm_KS!$B$5:$L$200,MATCH(E$121,Databáze_ICm_KS!$B$5:$K$5,0),0)</f>
        <v>557</v>
      </c>
      <c r="F115" s="13">
        <f>VLOOKUP($A115&amp;$P$2,Databáze_ICm_KS!$B$5:$L$200,MATCH(F$16,Databáze_ICm_KS!$B$5:$K$5,0),0)</f>
        <v>462</v>
      </c>
      <c r="G115" s="13">
        <f>VLOOKUP($A115&amp;$P$2,Databáze_ICm_KS!$B$5:$L$200,MATCH(G$16,Databáze_ICm_KS!$B$5:$K$5,0),0)</f>
        <v>677</v>
      </c>
      <c r="H115" s="15">
        <f>VLOOKUP($A115&amp;$P$2,Databáze_ICm_KS!$B$5:$L$200,MATCH(H$16,Databáze_ICm_KS!$B$5:$K$5,0),0)</f>
        <v>534.85930735930742</v>
      </c>
    </row>
    <row r="116" spans="1:11" x14ac:dyDescent="0.25">
      <c r="A116" s="395">
        <v>2017</v>
      </c>
      <c r="B116" s="397">
        <f>VLOOKUP($A116&amp;$P$2,Databáze_ICm_KS!$B$5:$L$200,MATCH(B$16,Databáze_ICm_KS!$B$5:$K$5,0),0)</f>
        <v>356.03370000000001</v>
      </c>
      <c r="C116" s="392">
        <f>VLOOKUP($A116&amp;$P$2,Databáze_ICm_KS!$B$5:$L$200,MATCH(C$16,Databáze_ICm_KS!$B$5:$K$5,0),0)</f>
        <v>268</v>
      </c>
      <c r="D116" s="395">
        <f>VLOOKUP($A116&amp;$P$2,Databáze_ICm_KS!$B$5:$L$200,MATCH(D$16,Databáze_ICm_KS!$B$5:$K$5,0),0)</f>
        <v>730</v>
      </c>
      <c r="E116" s="392">
        <f>VLOOKUP($A116&amp;$P$2,Databáze_ICm_KS!$B$5:$L$200,MATCH(E$121,Databáze_ICm_KS!$B$5:$K$5,0),0)</f>
        <v>569</v>
      </c>
      <c r="F116" s="392">
        <f>VLOOKUP($A116&amp;$P$2,Databáze_ICm_KS!$B$5:$L$200,MATCH(F$16,Databáze_ICm_KS!$B$5:$K$5,0),0)</f>
        <v>540</v>
      </c>
      <c r="G116" s="392">
        <f>VLOOKUP($A116&amp;$P$2,Databáze_ICm_KS!$B$5:$L$200,MATCH(G$16,Databáze_ICm_KS!$B$5:$K$5,0),0)</f>
        <v>707</v>
      </c>
      <c r="H116" s="396">
        <f>VLOOKUP($A116&amp;$P$2,Databáze_ICm_KS!$B$5:$L$200,MATCH(H$16,Databáze_ICm_KS!$B$5:$K$5,0),0)</f>
        <v>477.87962962962968</v>
      </c>
    </row>
    <row r="117" spans="1:11" ht="16.5" thickBot="1" x14ac:dyDescent="0.3">
      <c r="A117" s="90">
        <v>2018</v>
      </c>
      <c r="B117" s="30">
        <f>VLOOKUP($A117&amp;$P$2,Databáze_ICm_KS!$B$5:$L$200,MATCH(B$16,Databáze_ICm_KS!$B$5:$K$5,0),0)</f>
        <v>394.226</v>
      </c>
      <c r="C117" s="18">
        <f>VLOOKUP($A117&amp;$P$2,Databáze_ICm_KS!$B$5:$L$200,MATCH(C$16,Databáze_ICm_KS!$B$5:$K$5,0),0)</f>
        <v>237</v>
      </c>
      <c r="D117" s="90">
        <f>VLOOKUP($A117&amp;$P$2,Databáze_ICm_KS!$B$5:$L$200,MATCH(D$16,Databáze_ICm_KS!$B$5:$K$5,0),0)</f>
        <v>1006</v>
      </c>
      <c r="E117" s="18">
        <f>VLOOKUP($A117&amp;$P$2,Databáze_ICm_KS!$B$5:$L$200,MATCH(E$121,Databáze_ICm_KS!$B$5:$K$5,0),0)</f>
        <v>422</v>
      </c>
      <c r="F117" s="18">
        <f>VLOOKUP($A117&amp;$P$2,Databáze_ICm_KS!$B$5:$L$200,MATCH(F$16,Databáze_ICm_KS!$B$5:$K$5,0),0)</f>
        <v>662</v>
      </c>
      <c r="G117" s="18">
        <f>VLOOKUP($A117&amp;$P$2,Databáze_ICm_KS!$B$5:$L$200,MATCH(G$16,Databáze_ICm_KS!$B$5:$K$5,0),0)</f>
        <v>464</v>
      </c>
      <c r="H117" s="20">
        <f>VLOOKUP($A117&amp;$P$2,Databáze_ICm_KS!$B$5:$L$200,MATCH(H$16,Databáze_ICm_KS!$B$5:$K$5,0),0)</f>
        <v>255.83081570996981</v>
      </c>
    </row>
    <row r="118" spans="1:11" ht="16.5" thickTop="1" x14ac:dyDescent="0.25"/>
    <row r="119" spans="1:11" ht="16.5" thickBot="1" x14ac:dyDescent="0.3">
      <c r="A119" s="1" t="s">
        <v>240</v>
      </c>
    </row>
    <row r="120" spans="1:11" ht="16.5" customHeight="1" thickTop="1" x14ac:dyDescent="0.25">
      <c r="A120" s="153"/>
      <c r="B120" s="506" t="s">
        <v>1</v>
      </c>
      <c r="C120" s="507"/>
      <c r="D120" s="508"/>
      <c r="E120" s="504" t="s">
        <v>109</v>
      </c>
      <c r="F120" s="499"/>
      <c r="G120" s="499"/>
      <c r="H120" s="505"/>
      <c r="I120" s="506" t="s">
        <v>239</v>
      </c>
      <c r="J120" s="507"/>
      <c r="K120" s="508"/>
    </row>
    <row r="121" spans="1:11" ht="32.25" customHeight="1" thickBot="1" x14ac:dyDescent="0.3">
      <c r="A121" s="25" t="s">
        <v>136</v>
      </c>
      <c r="B121" s="24" t="s">
        <v>96</v>
      </c>
      <c r="C121" s="5" t="s">
        <v>97</v>
      </c>
      <c r="D121" s="25" t="s">
        <v>98</v>
      </c>
      <c r="E121" s="52" t="s">
        <v>181</v>
      </c>
      <c r="F121" s="6" t="s">
        <v>186</v>
      </c>
      <c r="G121" s="6" t="s">
        <v>238</v>
      </c>
      <c r="H121" s="46" t="s">
        <v>233</v>
      </c>
      <c r="I121" s="24" t="s">
        <v>236</v>
      </c>
      <c r="J121" s="5" t="s">
        <v>237</v>
      </c>
      <c r="K121" s="25" t="s">
        <v>235</v>
      </c>
    </row>
    <row r="122" spans="1:11" ht="16.5" thickTop="1" x14ac:dyDescent="0.25">
      <c r="A122" s="86">
        <v>2008</v>
      </c>
      <c r="B122" s="26">
        <f>VLOOKUP($A122&amp;$P$2,Databáze_INS_KS!$B$5:$N$200,MATCH(B$16,Databáze_INS_KS!$B$5:$N$5,0),0)</f>
        <v>0</v>
      </c>
      <c r="C122" s="10">
        <f>VLOOKUP($A122&amp;$P$2,Databáze_INS_KS!$B$5:$N$200,MATCH(C$16,Databáze_INS_KS!$B$5:$N$5,0),0)</f>
        <v>0</v>
      </c>
      <c r="D122" s="27">
        <f>VLOOKUP($A122&amp;$P$2,Databáze_INS_KS!$B$5:$N$200,MATCH(D$16,Databáze_INS_KS!$B$5:$N$5,0),0)</f>
        <v>0</v>
      </c>
      <c r="E122" s="8">
        <f>VLOOKUP($A122&amp;$P$2,Databáze_INS_KS!$B$5:$N$200,MATCH(E$121,Databáze_INS_KS!$B$5:$N$5,0),0)</f>
        <v>271</v>
      </c>
      <c r="F122" s="8">
        <f>VLOOKUP($A122&amp;$P$2,Databáze_INS_KS!$B$5:$N$200,MATCH(F$121,Databáze_INS_KS!$B$5:$N$5,0),0)</f>
        <v>156</v>
      </c>
      <c r="G122" s="8">
        <f>VLOOKUP($A122&amp;$P$2,Databáze_INS_KS!$B$5:$N$200,MATCH(G$121,Databáze_INS_KS!$B$5:$N$5,0),0)</f>
        <v>58</v>
      </c>
      <c r="H122" s="86">
        <f>VLOOKUP($A122&amp;$P$2,Databáze_INS_KS!$B$5:$N$200,MATCH(H$121,Databáze_INS_KS!$B$5:$N$5,0),0)</f>
        <v>95</v>
      </c>
      <c r="I122" s="10">
        <f>VLOOKUP($A122&amp;$P$2,Databáze_INS_KS!$B$5:$N$200,MATCH(I$121,Databáze_INS_KS!$B$5:$N$5,0),0)</f>
        <v>61</v>
      </c>
      <c r="J122" s="10">
        <f>VLOOKUP($A122&amp;$P$2,Databáze_INS_KS!$B$5:$N$200,MATCH(J$121,Databáze_INS_KS!$B$5:$N$5,0),0)</f>
        <v>1</v>
      </c>
      <c r="K122" s="10">
        <f>VLOOKUP($A122&amp;$P$2,Databáze_INS_KS!$B$5:$N$200,MATCH(K$121,Databáze_INS_KS!$B$5:$N$5,0),0)</f>
        <v>33</v>
      </c>
    </row>
    <row r="123" spans="1:11" x14ac:dyDescent="0.25">
      <c r="A123" s="88">
        <v>2009</v>
      </c>
      <c r="B123" s="28">
        <f>VLOOKUP($A123&amp;$P$2,Databáze_INS_KS!$B$5:$N$200,MATCH(B$16,Databáze_INS_KS!$B$5:$N$5,0),0)</f>
        <v>0</v>
      </c>
      <c r="C123" s="15">
        <f>VLOOKUP($A123&amp;$P$2,Databáze_INS_KS!$B$5:$N$200,MATCH(C$16,Databáze_INS_KS!$B$5:$N$5,0),0)</f>
        <v>0</v>
      </c>
      <c r="D123" s="29">
        <f>VLOOKUP($A123&amp;$P$2,Databáze_INS_KS!$B$5:$N$200,MATCH(D$16,Databáze_INS_KS!$B$5:$N$5,0),0)</f>
        <v>0</v>
      </c>
      <c r="E123" s="13">
        <f>VLOOKUP($A123&amp;$P$2,Databáze_INS_KS!$B$5:$N$200,MATCH(E$121,Databáze_INS_KS!$B$5:$N$5,0),0)</f>
        <v>669</v>
      </c>
      <c r="F123" s="13">
        <f>VLOOKUP($A123&amp;$P$2,Databáze_INS_KS!$B$5:$N$200,MATCH(F$121,Databáze_INS_KS!$B$5:$N$5,0),0)</f>
        <v>331</v>
      </c>
      <c r="G123" s="13">
        <f>VLOOKUP($A123&amp;$P$2,Databáze_INS_KS!$B$5:$N$200,MATCH(G$121,Databáze_INS_KS!$B$5:$N$5,0),0)</f>
        <v>171</v>
      </c>
      <c r="H123" s="88">
        <f>VLOOKUP($A123&amp;$P$2,Databáze_INS_KS!$B$5:$N$200,MATCH(H$121,Databáze_INS_KS!$B$5:$N$5,0),0)</f>
        <v>330</v>
      </c>
      <c r="I123" s="15">
        <f>VLOOKUP($A123&amp;$P$2,Databáze_INS_KS!$B$5:$N$200,MATCH(I$121,Databáze_INS_KS!$B$5:$N$5,0),0)</f>
        <v>180</v>
      </c>
      <c r="J123" s="15">
        <f>VLOOKUP($A123&amp;$P$2,Databáze_INS_KS!$B$5:$N$200,MATCH(J$121,Databáze_INS_KS!$B$5:$N$5,0),0)</f>
        <v>0</v>
      </c>
      <c r="K123" s="15">
        <f>VLOOKUP($A123&amp;$P$2,Databáze_INS_KS!$B$5:$N$200,MATCH(K$121,Databáze_INS_KS!$B$5:$N$5,0),0)</f>
        <v>145</v>
      </c>
    </row>
    <row r="124" spans="1:11" x14ac:dyDescent="0.25">
      <c r="A124" s="88">
        <v>2010</v>
      </c>
      <c r="B124" s="28">
        <f>VLOOKUP($A124&amp;$P$2,Databáze_INS_KS!$B$5:$N$200,MATCH(B$16,Databáze_INS_KS!$B$5:$N$5,0),0)</f>
        <v>0</v>
      </c>
      <c r="C124" s="15">
        <f>VLOOKUP($A124&amp;$P$2,Databáze_INS_KS!$B$5:$N$200,MATCH(C$16,Databáze_INS_KS!$B$5:$N$5,0),0)</f>
        <v>0</v>
      </c>
      <c r="D124" s="29">
        <f>VLOOKUP($A124&amp;$P$2,Databáze_INS_KS!$B$5:$N$200,MATCH(D$16,Databáze_INS_KS!$B$5:$N$5,0),0)</f>
        <v>0</v>
      </c>
      <c r="E124" s="13">
        <f>VLOOKUP($A124&amp;$P$2,Databáze_INS_KS!$B$5:$N$200,MATCH(E$121,Databáze_INS_KS!$B$5:$N$5,0),0)</f>
        <v>1334</v>
      </c>
      <c r="F124" s="13">
        <f>VLOOKUP($A124&amp;$P$2,Databáze_INS_KS!$B$5:$N$200,MATCH(F$121,Databáze_INS_KS!$B$5:$N$5,0),0)</f>
        <v>576</v>
      </c>
      <c r="G124" s="13">
        <f>VLOOKUP($A124&amp;$P$2,Databáze_INS_KS!$B$5:$N$200,MATCH(G$121,Databáze_INS_KS!$B$5:$N$5,0),0)</f>
        <v>339</v>
      </c>
      <c r="H124" s="88">
        <f>VLOOKUP($A124&amp;$P$2,Databáze_INS_KS!$B$5:$N$200,MATCH(H$121,Databáze_INS_KS!$B$5:$N$5,0),0)</f>
        <v>880</v>
      </c>
      <c r="I124" s="15">
        <f>VLOOKUP($A124&amp;$P$2,Databáze_INS_KS!$B$5:$N$200,MATCH(I$121,Databáze_INS_KS!$B$5:$N$5,0),0)</f>
        <v>289</v>
      </c>
      <c r="J124" s="15">
        <f>VLOOKUP($A124&amp;$P$2,Databáze_INS_KS!$B$5:$N$200,MATCH(J$121,Databáze_INS_KS!$B$5:$N$5,0),0)</f>
        <v>1</v>
      </c>
      <c r="K124" s="15">
        <f>VLOOKUP($A124&amp;$P$2,Databáze_INS_KS!$B$5:$N$200,MATCH(K$121,Databáze_INS_KS!$B$5:$N$5,0),0)</f>
        <v>587</v>
      </c>
    </row>
    <row r="125" spans="1:11" x14ac:dyDescent="0.25">
      <c r="A125" s="88">
        <v>2011</v>
      </c>
      <c r="B125" s="28">
        <f>VLOOKUP($A125&amp;$P$2,Databáze_INS_KS!$B$5:$N$200,MATCH(B$16,Databáze_INS_KS!$B$5:$N$5,0),0)</f>
        <v>34.515630000000002</v>
      </c>
      <c r="C125" s="15">
        <f>VLOOKUP($A125&amp;$P$2,Databáze_INS_KS!$B$5:$N$200,MATCH(C$16,Databáze_INS_KS!$B$5:$N$5,0),0)</f>
        <v>15</v>
      </c>
      <c r="D125" s="29">
        <f>VLOOKUP($A125&amp;$P$2,Databáze_INS_KS!$B$5:$N$200,MATCH(D$16,Databáze_INS_KS!$B$5:$N$5,0),0)</f>
        <v>89</v>
      </c>
      <c r="E125" s="13">
        <f>VLOOKUP($A125&amp;$P$2,Databáze_INS_KS!$B$5:$N$200,MATCH(E$121,Databáze_INS_KS!$B$5:$N$5,0),0)</f>
        <v>2088</v>
      </c>
      <c r="F125" s="13">
        <f>VLOOKUP($A125&amp;$P$2,Databáze_INS_KS!$B$5:$N$200,MATCH(F$121,Databáze_INS_KS!$B$5:$N$5,0),0)</f>
        <v>691</v>
      </c>
      <c r="G125" s="13">
        <f>VLOOKUP($A125&amp;$P$2,Databáze_INS_KS!$B$5:$N$200,MATCH(G$121,Databáze_INS_KS!$B$5:$N$5,0),0)</f>
        <v>563</v>
      </c>
      <c r="H125" s="88">
        <f>VLOOKUP($A125&amp;$P$2,Databáze_INS_KS!$B$5:$N$200,MATCH(H$121,Databáze_INS_KS!$B$5:$N$5,0),0)</f>
        <v>2043</v>
      </c>
      <c r="I125" s="15">
        <f>VLOOKUP($A125&amp;$P$2,Databáze_INS_KS!$B$5:$N$200,MATCH(I$121,Databáze_INS_KS!$B$5:$N$5,0),0)</f>
        <v>437</v>
      </c>
      <c r="J125" s="15">
        <f>VLOOKUP($A125&amp;$P$2,Databáze_INS_KS!$B$5:$N$200,MATCH(J$121,Databáze_INS_KS!$B$5:$N$5,0),0)</f>
        <v>3</v>
      </c>
      <c r="K125" s="15">
        <f>VLOOKUP($A125&amp;$P$2,Databáze_INS_KS!$B$5:$N$200,MATCH(K$121,Databáze_INS_KS!$B$5:$N$5,0),0)</f>
        <v>1600</v>
      </c>
    </row>
    <row r="126" spans="1:11" x14ac:dyDescent="0.25">
      <c r="A126" s="88">
        <v>2012</v>
      </c>
      <c r="B126" s="28">
        <f>VLOOKUP($A126&amp;$P$2,Databáze_INS_KS!$B$5:$N$200,MATCH(B$16,Databáze_INS_KS!$B$5:$N$5,0),0)</f>
        <v>43.137999999999998</v>
      </c>
      <c r="C126" s="15">
        <f>VLOOKUP($A126&amp;$P$2,Databáze_INS_KS!$B$5:$N$200,MATCH(C$16,Databáze_INS_KS!$B$5:$N$5,0),0)</f>
        <v>19</v>
      </c>
      <c r="D126" s="29">
        <f>VLOOKUP($A126&amp;$P$2,Databáze_INS_KS!$B$5:$N$200,MATCH(D$16,Databáze_INS_KS!$B$5:$N$5,0),0)</f>
        <v>116</v>
      </c>
      <c r="E126" s="13">
        <f>VLOOKUP($A126&amp;$P$2,Databáze_INS_KS!$B$5:$N$200,MATCH(E$121,Databáze_INS_KS!$B$5:$N$5,0),0)</f>
        <v>3388</v>
      </c>
      <c r="F126" s="13">
        <f>VLOOKUP($A126&amp;$P$2,Databáze_INS_KS!$B$5:$N$200,MATCH(F$121,Databáze_INS_KS!$B$5:$N$5,0),0)</f>
        <v>968</v>
      </c>
      <c r="G126" s="13">
        <f>VLOOKUP($A126&amp;$P$2,Databáze_INS_KS!$B$5:$N$200,MATCH(G$121,Databáze_INS_KS!$B$5:$N$5,0),0)</f>
        <v>866</v>
      </c>
      <c r="H126" s="88">
        <f>VLOOKUP($A126&amp;$P$2,Databáze_INS_KS!$B$5:$N$200,MATCH(H$121,Databáze_INS_KS!$B$5:$N$5,0),0)</f>
        <v>4108</v>
      </c>
      <c r="I126" s="15">
        <f>VLOOKUP($A126&amp;$P$2,Databáze_INS_KS!$B$5:$N$200,MATCH(I$121,Databáze_INS_KS!$B$5:$N$5,0),0)</f>
        <v>686</v>
      </c>
      <c r="J126" s="15">
        <f>VLOOKUP($A126&amp;$P$2,Databáze_INS_KS!$B$5:$N$200,MATCH(J$121,Databáze_INS_KS!$B$5:$N$5,0),0)</f>
        <v>2</v>
      </c>
      <c r="K126" s="15">
        <f>VLOOKUP($A126&amp;$P$2,Databáze_INS_KS!$B$5:$N$200,MATCH(K$121,Databáze_INS_KS!$B$5:$N$5,0),0)</f>
        <v>3407</v>
      </c>
    </row>
    <row r="127" spans="1:11" x14ac:dyDescent="0.25">
      <c r="A127" s="88">
        <v>2013</v>
      </c>
      <c r="B127" s="28">
        <f>VLOOKUP($A127&amp;$P$2,Databáze_INS_KS!$B$5:$N$200,MATCH(B$16,Databáze_INS_KS!$B$5:$N$5,0),0)</f>
        <v>50.274479999999997</v>
      </c>
      <c r="C127" s="15">
        <f>VLOOKUP($A127&amp;$P$2,Databáze_INS_KS!$B$5:$N$200,MATCH(C$16,Databáze_INS_KS!$B$5:$N$5,0),0)</f>
        <v>27</v>
      </c>
      <c r="D127" s="29">
        <f>VLOOKUP($A127&amp;$P$2,Databáze_INS_KS!$B$5:$N$200,MATCH(D$16,Databáze_INS_KS!$B$5:$N$5,0),0)</f>
        <v>127</v>
      </c>
      <c r="E127" s="13">
        <f>VLOOKUP($A127&amp;$P$2,Databáze_INS_KS!$B$5:$N$200,MATCH(E$121,Databáze_INS_KS!$B$5:$N$5,0),0)</f>
        <v>4408</v>
      </c>
      <c r="F127" s="13">
        <f>VLOOKUP($A127&amp;$P$2,Databáze_INS_KS!$B$5:$N$200,MATCH(F$121,Databáze_INS_KS!$B$5:$N$5,0),0)</f>
        <v>1600</v>
      </c>
      <c r="G127" s="13">
        <f>VLOOKUP($A127&amp;$P$2,Databáze_INS_KS!$B$5:$N$200,MATCH(G$121,Databáze_INS_KS!$B$5:$N$5,0),0)</f>
        <v>1137</v>
      </c>
      <c r="H127" s="88">
        <f>VLOOKUP($A127&amp;$P$2,Databáze_INS_KS!$B$5:$N$200,MATCH(H$121,Databáze_INS_KS!$B$5:$N$5,0),0)</f>
        <v>6461</v>
      </c>
      <c r="I127" s="15">
        <f>VLOOKUP($A127&amp;$P$2,Databáze_INS_KS!$B$5:$N$200,MATCH(I$121,Databáze_INS_KS!$B$5:$N$5,0),0)</f>
        <v>978</v>
      </c>
      <c r="J127" s="15">
        <f>VLOOKUP($A127&amp;$P$2,Databáze_INS_KS!$B$5:$N$200,MATCH(J$121,Databáze_INS_KS!$B$5:$N$5,0),0)</f>
        <v>2</v>
      </c>
      <c r="K127" s="15">
        <f>VLOOKUP($A127&amp;$P$2,Databáze_INS_KS!$B$5:$N$200,MATCH(K$121,Databáze_INS_KS!$B$5:$N$5,0),0)</f>
        <v>5466</v>
      </c>
    </row>
    <row r="128" spans="1:11" x14ac:dyDescent="0.25">
      <c r="A128" s="88">
        <v>2014</v>
      </c>
      <c r="B128" s="28">
        <f>VLOOKUP($A128&amp;$P$2,Databáze_INS_KS!$B$5:$N$200,MATCH(B$16,Databáze_INS_KS!$B$5:$N$5,0),0)</f>
        <v>57.033569999999997</v>
      </c>
      <c r="C128" s="15">
        <f>VLOOKUP($A128&amp;$P$2,Databáze_INS_KS!$B$5:$N$200,MATCH(C$16,Databáze_INS_KS!$B$5:$N$5,0),0)</f>
        <v>31</v>
      </c>
      <c r="D128" s="29">
        <f>VLOOKUP($A128&amp;$P$2,Databáze_INS_KS!$B$5:$N$200,MATCH(D$16,Databáze_INS_KS!$B$5:$N$5,0),0)</f>
        <v>149</v>
      </c>
      <c r="E128" s="13">
        <f>VLOOKUP($A128&amp;$P$2,Databáze_INS_KS!$B$5:$N$200,MATCH(E$121,Databáze_INS_KS!$B$5:$N$5,0),0)</f>
        <v>4453</v>
      </c>
      <c r="F128" s="13">
        <f>VLOOKUP($A128&amp;$P$2,Databáze_INS_KS!$B$5:$N$200,MATCH(F$121,Databáze_INS_KS!$B$5:$N$5,0),0)</f>
        <v>1800</v>
      </c>
      <c r="G128" s="13">
        <f>VLOOKUP($A128&amp;$P$2,Databáze_INS_KS!$B$5:$N$200,MATCH(G$121,Databáze_INS_KS!$B$5:$N$5,0),0)</f>
        <v>603</v>
      </c>
      <c r="H128" s="88">
        <f>VLOOKUP($A128&amp;$P$2,Databáze_INS_KS!$B$5:$N$200,MATCH(H$121,Databáze_INS_KS!$B$5:$N$5,0),0)</f>
        <v>9432</v>
      </c>
      <c r="I128" s="15">
        <f>VLOOKUP($A128&amp;$P$2,Databáze_INS_KS!$B$5:$N$200,MATCH(I$121,Databáze_INS_KS!$B$5:$N$5,0),0)</f>
        <v>1203</v>
      </c>
      <c r="J128" s="15">
        <f>VLOOKUP($A128&amp;$P$2,Databáze_INS_KS!$B$5:$N$200,MATCH(J$121,Databáze_INS_KS!$B$5:$N$5,0),0)</f>
        <v>3</v>
      </c>
      <c r="K128" s="15">
        <f>VLOOKUP($A128&amp;$P$2,Databáze_INS_KS!$B$5:$N$200,MATCH(K$121,Databáze_INS_KS!$B$5:$N$5,0),0)</f>
        <v>8208</v>
      </c>
    </row>
    <row r="129" spans="1:11" x14ac:dyDescent="0.25">
      <c r="A129" s="88">
        <v>2015</v>
      </c>
      <c r="B129" s="28">
        <f>VLOOKUP($A129&amp;$P$2,Databáze_INS_KS!$B$5:$N$200,MATCH(B$16,Databáze_INS_KS!$B$5:$N$5,0),0)</f>
        <v>63.378990000000002</v>
      </c>
      <c r="C129" s="15">
        <f>VLOOKUP($A129&amp;$P$2,Databáze_INS_KS!$B$5:$N$200,MATCH(C$16,Databáze_INS_KS!$B$5:$N$5,0),0)</f>
        <v>34</v>
      </c>
      <c r="D129" s="29">
        <f>VLOOKUP($A129&amp;$P$2,Databáze_INS_KS!$B$5:$N$200,MATCH(D$16,Databáze_INS_KS!$B$5:$N$5,0),0)</f>
        <v>148</v>
      </c>
      <c r="E129" s="13">
        <f>VLOOKUP($A129&amp;$P$2,Databáze_INS_KS!$B$5:$N$200,MATCH(E$121,Databáze_INS_KS!$B$5:$N$5,0),0)</f>
        <v>4007</v>
      </c>
      <c r="F129" s="13">
        <f>VLOOKUP($A129&amp;$P$2,Databáze_INS_KS!$B$5:$N$200,MATCH(F$121,Databáze_INS_KS!$B$5:$N$5,0),0)</f>
        <v>1779</v>
      </c>
      <c r="G129" s="13">
        <f>VLOOKUP($A129&amp;$P$2,Databáze_INS_KS!$B$5:$N$200,MATCH(G$121,Databáze_INS_KS!$B$5:$N$5,0),0)</f>
        <v>525</v>
      </c>
      <c r="H129" s="88">
        <f>VLOOKUP($A129&amp;$P$2,Databáze_INS_KS!$B$5:$N$200,MATCH(H$121,Databáze_INS_KS!$B$5:$N$5,0),0)</f>
        <v>11576</v>
      </c>
      <c r="I129" s="15">
        <f>VLOOKUP($A129&amp;$P$2,Databáze_INS_KS!$B$5:$N$200,MATCH(I$121,Databáze_INS_KS!$B$5:$N$5,0),0)</f>
        <v>1444</v>
      </c>
      <c r="J129" s="15">
        <f>VLOOKUP($A129&amp;$P$2,Databáze_INS_KS!$B$5:$N$200,MATCH(J$121,Databáze_INS_KS!$B$5:$N$5,0),0)</f>
        <v>1</v>
      </c>
      <c r="K129" s="15">
        <f>VLOOKUP($A129&amp;$P$2,Databáze_INS_KS!$B$5:$N$200,MATCH(K$121,Databáze_INS_KS!$B$5:$N$5,0),0)</f>
        <v>10119</v>
      </c>
    </row>
    <row r="130" spans="1:11" x14ac:dyDescent="0.25">
      <c r="A130" s="88">
        <v>2016</v>
      </c>
      <c r="B130" s="28">
        <f>VLOOKUP($A130&amp;$P$2,Databáze_INS_KS!$B$5:$N$200,MATCH(B$16,Databáze_INS_KS!$B$5:$N$5,0),0)</f>
        <v>73.388819999999996</v>
      </c>
      <c r="C130" s="15">
        <f>VLOOKUP($A130&amp;$P$2,Databáze_INS_KS!$B$5:$N$200,MATCH(C$16,Databáze_INS_KS!$B$5:$N$5,0),0)</f>
        <v>45</v>
      </c>
      <c r="D130" s="29">
        <f>VLOOKUP($A130&amp;$P$2,Databáze_INS_KS!$B$5:$N$200,MATCH(D$16,Databáze_INS_KS!$B$5:$N$5,0),0)</f>
        <v>168</v>
      </c>
      <c r="E130" s="13">
        <f>VLOOKUP($A130&amp;$P$2,Databáze_INS_KS!$B$5:$N$200,MATCH(E$121,Databáze_INS_KS!$B$5:$N$5,0),0)</f>
        <v>3296</v>
      </c>
      <c r="F130" s="13">
        <f>VLOOKUP($A130&amp;$P$2,Databáze_INS_KS!$B$5:$N$200,MATCH(F$121,Databáze_INS_KS!$B$5:$N$5,0),0)</f>
        <v>2055</v>
      </c>
      <c r="G130" s="13">
        <f>VLOOKUP($A130&amp;$P$2,Databáze_INS_KS!$B$5:$N$200,MATCH(G$121,Databáze_INS_KS!$B$5:$N$5,0),0)</f>
        <v>542</v>
      </c>
      <c r="H130" s="88">
        <f>VLOOKUP($A130&amp;$P$2,Databáze_INS_KS!$B$5:$N$200,MATCH(H$121,Databáze_INS_KS!$B$5:$N$5,0),0)</f>
        <v>12677</v>
      </c>
      <c r="I130" s="15">
        <f>VLOOKUP($A130&amp;$P$2,Databáze_INS_KS!$B$5:$N$200,MATCH(I$121,Databáze_INS_KS!$B$5:$N$5,0),0)</f>
        <v>1416</v>
      </c>
      <c r="J130" s="15">
        <f>VLOOKUP($A130&amp;$P$2,Databáze_INS_KS!$B$5:$N$200,MATCH(J$121,Databáze_INS_KS!$B$5:$N$5,0),0)</f>
        <v>3</v>
      </c>
      <c r="K130" s="15">
        <f>VLOOKUP($A130&amp;$P$2,Databáze_INS_KS!$B$5:$N$200,MATCH(K$121,Databáze_INS_KS!$B$5:$N$5,0),0)</f>
        <v>11244</v>
      </c>
    </row>
    <row r="131" spans="1:11" x14ac:dyDescent="0.25">
      <c r="A131" s="395">
        <v>2017</v>
      </c>
      <c r="B131" s="397">
        <f>VLOOKUP($A131&amp;$P$2,Databáze_INS_KS!$B$5:$N$200,MATCH(B$16,Databáze_INS_KS!$B$5:$N$5,0),0)</f>
        <v>78.125510000000006</v>
      </c>
      <c r="C131" s="396">
        <f>VLOOKUP($A131&amp;$P$2,Databáze_INS_KS!$B$5:$N$200,MATCH(C$16,Databáze_INS_KS!$B$5:$N$5,0),0)</f>
        <v>57</v>
      </c>
      <c r="D131" s="398">
        <f>VLOOKUP($A131&amp;$P$2,Databáze_INS_KS!$B$5:$N$200,MATCH(D$16,Databáze_INS_KS!$B$5:$N$5,0),0)</f>
        <v>160</v>
      </c>
      <c r="E131" s="392">
        <f>VLOOKUP($A131&amp;$P$2,Databáze_INS_KS!$B$5:$N$200,MATCH(E$121,Databáze_INS_KS!$B$5:$N$5,0),0)</f>
        <v>2603</v>
      </c>
      <c r="F131" s="392">
        <f>VLOOKUP($A131&amp;$P$2,Databáze_INS_KS!$B$5:$N$200,MATCH(F$121,Databáze_INS_KS!$B$5:$N$5,0),0)</f>
        <v>2703</v>
      </c>
      <c r="G131" s="392">
        <f>VLOOKUP($A131&amp;$P$2,Databáze_INS_KS!$B$5:$N$200,MATCH(G$121,Databáze_INS_KS!$B$5:$N$5,0),0)</f>
        <v>279</v>
      </c>
      <c r="H131" s="395">
        <f>VLOOKUP($A131&amp;$P$2,Databáze_INS_KS!$B$5:$N$200,MATCH(H$121,Databáze_INS_KS!$B$5:$N$5,0),0)</f>
        <v>12823</v>
      </c>
      <c r="I131" s="396">
        <f>VLOOKUP($A131&amp;$P$2,Databáze_INS_KS!$B$5:$N$200,MATCH(I$121,Databáze_INS_KS!$B$5:$N$5,0),0)</f>
        <v>1145</v>
      </c>
      <c r="J131" s="396">
        <f>VLOOKUP($A131&amp;$P$2,Databáze_INS_KS!$B$5:$N$200,MATCH(J$121,Databáze_INS_KS!$B$5:$N$5,0),0)</f>
        <v>4</v>
      </c>
      <c r="K131" s="396">
        <f>VLOOKUP($A131&amp;$P$2,Databáze_INS_KS!$B$5:$N$200,MATCH(K$121,Databáze_INS_KS!$B$5:$N$5,0),0)</f>
        <v>11663</v>
      </c>
    </row>
    <row r="132" spans="1:11" ht="16.5" thickBot="1" x14ac:dyDescent="0.3">
      <c r="A132" s="90">
        <v>2018</v>
      </c>
      <c r="B132" s="30">
        <f>VLOOKUP($A132&amp;$P$2,Databáze_INS_KS!$B$5:$N$200,MATCH(B$16,Databáze_INS_KS!$B$5:$N$5,0),0)</f>
        <v>76</v>
      </c>
      <c r="C132" s="20">
        <f>VLOOKUP($A132&amp;$P$2,Databáze_INS_KS!$B$5:$N$200,MATCH(C$16,Databáze_INS_KS!$B$5:$N$5,0),0)</f>
        <v>59</v>
      </c>
      <c r="D132" s="31">
        <f>VLOOKUP($A132&amp;$P$2,Databáze_INS_KS!$B$5:$N$200,MATCH(D$16,Databáze_INS_KS!$B$5:$N$5,0),0)</f>
        <v>146</v>
      </c>
      <c r="E132" s="18">
        <f>VLOOKUP($A132&amp;$P$2,Databáze_INS_KS!$B$5:$N$200,MATCH(E$121,Databáze_INS_KS!$B$5:$N$5,0),0)</f>
        <v>2439</v>
      </c>
      <c r="F132" s="18">
        <f>VLOOKUP($A132&amp;$P$2,Databáze_INS_KS!$B$5:$N$200,MATCH(F$121,Databáze_INS_KS!$B$5:$N$5,0),0)</f>
        <v>3093</v>
      </c>
      <c r="G132" s="18">
        <f>VLOOKUP($A132&amp;$P$2,Databáze_INS_KS!$B$5:$N$200,MATCH(G$121,Databáze_INS_KS!$B$5:$N$5,0),0)</f>
        <v>305</v>
      </c>
      <c r="H132" s="90">
        <f>VLOOKUP($A132&amp;$P$2,Databáze_INS_KS!$B$5:$N$200,MATCH(H$121,Databáze_INS_KS!$B$5:$N$5,0),0)</f>
        <v>12156</v>
      </c>
      <c r="I132" s="20">
        <f>VLOOKUP($A132&amp;$P$2,Databáze_INS_KS!$B$5:$N$200,MATCH(I$121,Databáze_INS_KS!$B$5:$N$5,0),0)</f>
        <v>847</v>
      </c>
      <c r="J132" s="20">
        <f>VLOOKUP($A132&amp;$P$2,Databáze_INS_KS!$B$5:$N$200,MATCH(J$121,Databáze_INS_KS!$B$5:$N$5,0),0)</f>
        <v>4</v>
      </c>
      <c r="K132" s="20">
        <f>VLOOKUP($A132&amp;$P$2,Databáze_INS_KS!$B$5:$N$200,MATCH(K$121,Databáze_INS_KS!$B$5:$N$5,0),0)</f>
        <v>11298</v>
      </c>
    </row>
    <row r="133" spans="1:11" ht="16.5" thickTop="1" x14ac:dyDescent="0.25"/>
    <row r="134" spans="1:11" x14ac:dyDescent="0.25">
      <c r="E134" t="s">
        <v>101</v>
      </c>
      <c r="F134" t="s">
        <v>102</v>
      </c>
      <c r="G134" t="s">
        <v>242</v>
      </c>
      <c r="H134" t="s">
        <v>241</v>
      </c>
    </row>
  </sheetData>
  <mergeCells count="23">
    <mergeCell ref="E45:H45"/>
    <mergeCell ref="B60:D60"/>
    <mergeCell ref="E60:H60"/>
    <mergeCell ref="A2:B2"/>
    <mergeCell ref="B15:D15"/>
    <mergeCell ref="E15:H15"/>
    <mergeCell ref="B30:D30"/>
    <mergeCell ref="M90:P90"/>
    <mergeCell ref="M92:P92"/>
    <mergeCell ref="E30:H30"/>
    <mergeCell ref="F2:G2"/>
    <mergeCell ref="B120:D120"/>
    <mergeCell ref="E120:H120"/>
    <mergeCell ref="I120:K120"/>
    <mergeCell ref="N2:O2"/>
    <mergeCell ref="B75:D75"/>
    <mergeCell ref="E75:H75"/>
    <mergeCell ref="B105:D105"/>
    <mergeCell ref="E105:H105"/>
    <mergeCell ref="J2:K2"/>
    <mergeCell ref="B90:D90"/>
    <mergeCell ref="E90:H90"/>
    <mergeCell ref="B45:D45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9" tint="-0.249977111117893"/>
    <pageSetUpPr fitToPage="1"/>
  </sheetPr>
  <dimension ref="A1:W53"/>
  <sheetViews>
    <sheetView showGridLines="0" zoomScale="80" zoomScaleNormal="80" workbookViewId="0">
      <pane ySplit="3" topLeftCell="A4" activePane="bottomLeft" state="frozen"/>
      <selection activeCell="D92" sqref="D92:F92"/>
      <selection pane="bottomLeft" activeCell="A4" sqref="A4:D4"/>
    </sheetView>
  </sheetViews>
  <sheetFormatPr defaultRowHeight="15.75" x14ac:dyDescent="0.25"/>
  <cols>
    <col min="1" max="1" width="14.5" style="155" customWidth="1"/>
    <col min="2" max="2" width="21.875" style="155" customWidth="1"/>
    <col min="3" max="4" width="10.625" style="155" customWidth="1"/>
    <col min="5" max="5" width="49.625" style="155" customWidth="1"/>
    <col min="6" max="6" width="9" style="155"/>
    <col min="7" max="7" width="14.5" style="155" customWidth="1"/>
    <col min="8" max="8" width="21.875" style="155" customWidth="1"/>
    <col min="9" max="10" width="10.625" style="155" customWidth="1"/>
    <col min="11" max="13" width="9" style="155"/>
    <col min="14" max="14" width="22.125" style="155" customWidth="1"/>
    <col min="15" max="15" width="9" style="316"/>
    <col min="16" max="16" width="14.5" style="155" customWidth="1"/>
    <col min="17" max="17" width="21.875" style="155" customWidth="1"/>
    <col min="18" max="19" width="10.625" style="155" customWidth="1"/>
    <col min="20" max="22" width="9" style="155"/>
    <col min="23" max="23" width="22" style="155" customWidth="1"/>
    <col min="24" max="16384" width="9" style="155"/>
  </cols>
  <sheetData>
    <row r="1" spans="1:23" x14ac:dyDescent="0.25">
      <c r="A1" s="188"/>
      <c r="B1" s="315" t="s">
        <v>268</v>
      </c>
      <c r="C1" s="188"/>
      <c r="D1" s="188"/>
      <c r="E1" s="188"/>
      <c r="G1" s="324"/>
      <c r="H1" s="324"/>
      <c r="I1" s="324"/>
      <c r="J1" s="324"/>
      <c r="K1" s="324"/>
      <c r="L1" s="324"/>
      <c r="M1" s="324"/>
      <c r="N1" s="324"/>
      <c r="P1" s="188"/>
      <c r="Q1" s="188"/>
      <c r="R1" s="188"/>
      <c r="S1" s="188"/>
      <c r="T1" s="188"/>
      <c r="U1" s="188"/>
      <c r="V1" s="188"/>
      <c r="W1" s="188"/>
    </row>
    <row r="2" spans="1:23" x14ac:dyDescent="0.25">
      <c r="A2" s="547" t="s">
        <v>194</v>
      </c>
      <c r="B2" s="547"/>
      <c r="C2" s="325" t="s">
        <v>3</v>
      </c>
      <c r="D2" s="315"/>
      <c r="E2" s="188"/>
      <c r="G2" s="324"/>
      <c r="H2" s="324"/>
      <c r="I2" s="324"/>
      <c r="J2" s="324"/>
      <c r="K2" s="324"/>
      <c r="L2" s="324"/>
      <c r="M2" s="324"/>
      <c r="N2" s="324"/>
      <c r="P2" s="188"/>
      <c r="Q2" s="188"/>
      <c r="R2" s="188"/>
      <c r="S2" s="188"/>
      <c r="T2" s="188"/>
      <c r="U2" s="188"/>
      <c r="V2" s="188"/>
      <c r="W2" s="188"/>
    </row>
    <row r="3" spans="1:23" x14ac:dyDescent="0.25">
      <c r="A3" s="188"/>
      <c r="B3" s="188"/>
      <c r="C3" s="188"/>
      <c r="D3" s="188"/>
      <c r="E3" s="188"/>
      <c r="G3" s="324"/>
      <c r="H3" s="324"/>
      <c r="I3" s="324"/>
      <c r="J3" s="324"/>
      <c r="K3" s="324"/>
      <c r="L3" s="324"/>
      <c r="M3" s="324"/>
      <c r="N3" s="324"/>
      <c r="P3" s="188"/>
      <c r="Q3" s="188"/>
      <c r="R3" s="188"/>
      <c r="S3" s="188"/>
      <c r="T3" s="188"/>
      <c r="U3" s="188"/>
      <c r="V3" s="188"/>
      <c r="W3" s="188"/>
    </row>
    <row r="4" spans="1:23" ht="16.5" thickBot="1" x14ac:dyDescent="0.3">
      <c r="A4" s="562" t="s">
        <v>207</v>
      </c>
      <c r="B4" s="562"/>
      <c r="C4" s="562"/>
      <c r="D4" s="562"/>
      <c r="E4" s="186"/>
      <c r="F4" s="316"/>
      <c r="G4" s="554" t="s">
        <v>209</v>
      </c>
      <c r="H4" s="554"/>
      <c r="I4" s="554"/>
      <c r="J4" s="554"/>
      <c r="K4" s="324"/>
      <c r="L4" s="324"/>
      <c r="M4" s="324"/>
      <c r="N4" s="324"/>
      <c r="P4" s="526" t="s">
        <v>210</v>
      </c>
      <c r="Q4" s="526"/>
      <c r="R4" s="526"/>
      <c r="S4" s="526"/>
      <c r="T4" s="188"/>
      <c r="U4" s="188"/>
      <c r="V4" s="188"/>
      <c r="W4" s="188"/>
    </row>
    <row r="5" spans="1:23" ht="33" thickTop="1" thickBot="1" x14ac:dyDescent="0.3">
      <c r="A5" s="533" t="s">
        <v>105</v>
      </c>
      <c r="B5" s="534"/>
      <c r="C5" s="197" t="s">
        <v>106</v>
      </c>
      <c r="D5" s="197" t="s">
        <v>120</v>
      </c>
      <c r="E5" s="198"/>
      <c r="F5" s="316"/>
      <c r="G5" s="555" t="s">
        <v>105</v>
      </c>
      <c r="H5" s="556"/>
      <c r="I5" s="326" t="s">
        <v>106</v>
      </c>
      <c r="J5" s="326" t="s">
        <v>120</v>
      </c>
      <c r="K5" s="324"/>
      <c r="L5" s="324"/>
      <c r="M5" s="324"/>
      <c r="N5" s="324"/>
      <c r="P5" s="551" t="s">
        <v>105</v>
      </c>
      <c r="Q5" s="552"/>
      <c r="R5" s="206" t="s">
        <v>106</v>
      </c>
      <c r="S5" s="206" t="s">
        <v>120</v>
      </c>
      <c r="T5" s="188"/>
      <c r="U5" s="188"/>
      <c r="V5" s="188"/>
      <c r="W5" s="188"/>
    </row>
    <row r="6" spans="1:23" ht="16.5" thickTop="1" x14ac:dyDescent="0.25">
      <c r="A6" s="535" t="s">
        <v>1</v>
      </c>
      <c r="B6" s="207" t="s">
        <v>96</v>
      </c>
      <c r="C6" s="208">
        <f>VLOOKUP($C$2,Přehled_C_2018_KS!$B$4:$O$12,MATCH($B6,Přehled_C_2018_KS!$B$4:$O$4,0),0)</f>
        <v>822</v>
      </c>
      <c r="D6" s="208">
        <f>HLOOKUP(B6,Přehled_C_2018_KS!$C$4:$O$13,10,0)</f>
        <v>570</v>
      </c>
      <c r="E6" s="210"/>
      <c r="F6" s="316"/>
      <c r="G6" s="557" t="s">
        <v>1</v>
      </c>
      <c r="H6" s="327" t="s">
        <v>96</v>
      </c>
      <c r="I6" s="328">
        <f>VLOOKUP($C$2,Přehled_C_2018_KS!$B$4:$O$12,MATCH($B6,Přehled_C_2018_KS!$B$4:$O$4,0),0)</f>
        <v>822</v>
      </c>
      <c r="J6" s="328">
        <f>HLOOKUP(H6,Přehled_C_2018_KS!$C$4:$O$13,10,0)</f>
        <v>570</v>
      </c>
      <c r="K6" s="324"/>
      <c r="L6" s="324"/>
      <c r="M6" s="324"/>
      <c r="N6" s="324"/>
      <c r="P6" s="527" t="s">
        <v>1</v>
      </c>
      <c r="Q6" s="218" t="s">
        <v>96</v>
      </c>
      <c r="R6" s="219">
        <f>VLOOKUP($C$2,Přehled_Co_2018_KS!$B$4:$O$12,MATCH($B6,Přehled_Co_2018_KS!$B$4:$O$4,0),0)</f>
        <v>81.602599999999995</v>
      </c>
      <c r="S6" s="219">
        <f>HLOOKUP(Q6,Přehled_Co_2018_KS!$C$4:$O$13,10,0)</f>
        <v>132</v>
      </c>
      <c r="T6" s="188"/>
      <c r="U6" s="188"/>
      <c r="V6" s="188"/>
      <c r="W6" s="188"/>
    </row>
    <row r="7" spans="1:23" x14ac:dyDescent="0.25">
      <c r="A7" s="536"/>
      <c r="B7" s="221" t="s">
        <v>97</v>
      </c>
      <c r="C7" s="222">
        <f>VLOOKUP($C$2,Přehled_C_2018_KS!$B$4:$O$12,MATCH($B7,Přehled_C_2018_KS!$B$4:$O$4,0),0)</f>
        <v>426</v>
      </c>
      <c r="D7" s="222">
        <f>HLOOKUP(B7,Přehled_C_2018_KS!$C$4:$O$13,10,0)</f>
        <v>307</v>
      </c>
      <c r="E7" s="210"/>
      <c r="F7" s="316"/>
      <c r="G7" s="558"/>
      <c r="H7" s="329" t="s">
        <v>97</v>
      </c>
      <c r="I7" s="330">
        <f>VLOOKUP($C$2,Přehled_C_2018_KS!$B$4:$O$12,MATCH($B7,Přehled_C_2018_KS!$B$4:$O$4,0),0)</f>
        <v>426</v>
      </c>
      <c r="J7" s="330">
        <f>HLOOKUP(H7,Přehled_C_2018_KS!$C$4:$O$13,10,0)</f>
        <v>307</v>
      </c>
      <c r="K7" s="324"/>
      <c r="L7" s="324"/>
      <c r="M7" s="324"/>
      <c r="N7" s="324"/>
      <c r="P7" s="528"/>
      <c r="Q7" s="227" t="s">
        <v>97</v>
      </c>
      <c r="R7" s="228">
        <f>VLOOKUP($C$2,Přehled_Co_2018_KS!$B$4:$O$12,MATCH($B7,Přehled_Co_2018_KS!$B$4:$O$4,0),0)</f>
        <v>62</v>
      </c>
      <c r="S7" s="228">
        <f>HLOOKUP(Q7,Přehled_Co_2018_KS!$C$4:$O$13,10,0)</f>
        <v>71</v>
      </c>
      <c r="T7" s="188"/>
      <c r="U7" s="188"/>
      <c r="V7" s="188"/>
      <c r="W7" s="188"/>
    </row>
    <row r="8" spans="1:23" x14ac:dyDescent="0.25">
      <c r="A8" s="537"/>
      <c r="B8" s="230" t="s">
        <v>98</v>
      </c>
      <c r="C8" s="231">
        <f>VLOOKUP($C$2,Přehled_C_2018_KS!$B$4:$O$12,MATCH($B8,Přehled_C_2018_KS!$B$4:$O$4,0),0)</f>
        <v>1958</v>
      </c>
      <c r="D8" s="231">
        <f>HLOOKUP(B8,Přehled_C_2018_KS!$C$4:$O$13,10,0)</f>
        <v>1444</v>
      </c>
      <c r="E8" s="210"/>
      <c r="F8" s="316"/>
      <c r="G8" s="559"/>
      <c r="H8" s="331" t="s">
        <v>98</v>
      </c>
      <c r="I8" s="332">
        <f>VLOOKUP($C$2,Přehled_C_2018_KS!$B$4:$O$12,MATCH($B8,Přehled_C_2018_KS!$B$4:$O$4,0),0)</f>
        <v>1958</v>
      </c>
      <c r="J8" s="332">
        <f>HLOOKUP(H8,Přehled_C_2018_KS!$C$4:$O$13,10,0)</f>
        <v>1444</v>
      </c>
      <c r="K8" s="324"/>
      <c r="L8" s="324"/>
      <c r="M8" s="324"/>
      <c r="N8" s="324"/>
      <c r="P8" s="529"/>
      <c r="Q8" s="236" t="s">
        <v>98</v>
      </c>
      <c r="R8" s="237">
        <f>VLOOKUP($C$2,Přehled_Co_2018_KS!$B$4:$O$12,MATCH($B8,Přehled_Co_2018_KS!$B$4:$O$4,0),0)</f>
        <v>152</v>
      </c>
      <c r="S8" s="237">
        <f>HLOOKUP(Q8,Přehled_Co_2018_KS!$C$4:$O$13,10,0)</f>
        <v>288</v>
      </c>
      <c r="T8" s="188"/>
      <c r="U8" s="188"/>
      <c r="V8" s="188"/>
      <c r="W8" s="188"/>
    </row>
    <row r="9" spans="1:23" x14ac:dyDescent="0.25">
      <c r="A9" s="538" t="s">
        <v>108</v>
      </c>
      <c r="B9" s="239" t="s">
        <v>99</v>
      </c>
      <c r="C9" s="240">
        <f>VLOOKUP($C$2,Přehled_C_2018_KS!$B$4:$O$12,MATCH($B9,Přehled_C_2018_KS!$B$4:$O$4,0),0)</f>
        <v>42.647060000000003</v>
      </c>
      <c r="D9" s="242">
        <f>HLOOKUP(B9,Přehled_C_2018_KS!$C$4:$O$13,10,0)</f>
        <v>35.020000000000003</v>
      </c>
      <c r="E9" s="210"/>
      <c r="F9" s="316"/>
      <c r="G9" s="560" t="s">
        <v>108</v>
      </c>
      <c r="H9" s="333" t="s">
        <v>99</v>
      </c>
      <c r="I9" s="334">
        <f>VLOOKUP($C$2,Přehled_C_2018_KS!$B$4:$O$12,MATCH($B9,Přehled_C_2018_KS!$B$4:$O$4,0),0)</f>
        <v>42.647060000000003</v>
      </c>
      <c r="J9" s="335">
        <f>HLOOKUP(H9,Přehled_C_2018_KS!$C$4:$O$13,10,0)</f>
        <v>35.020000000000003</v>
      </c>
      <c r="K9" s="324"/>
      <c r="L9" s="324"/>
      <c r="M9" s="324"/>
      <c r="N9" s="324"/>
      <c r="P9" s="530" t="s">
        <v>109</v>
      </c>
      <c r="Q9" s="247" t="s">
        <v>181</v>
      </c>
      <c r="R9" s="248">
        <f>VLOOKUP($C$2,Přehled_Co_2018_KS!$B$4:$O$12,MATCH($B12,Přehled_Co_2018_KS!$B$4:$O$4,0),0)</f>
        <v>13440</v>
      </c>
      <c r="S9" s="249">
        <f>HLOOKUP(Q9,Přehled_Co_2018_KS!$C$4:$O$13,10,0)</f>
        <v>6771.625</v>
      </c>
      <c r="T9" s="188"/>
      <c r="U9" s="188"/>
      <c r="V9" s="188"/>
      <c r="W9" s="188"/>
    </row>
    <row r="10" spans="1:23" x14ac:dyDescent="0.25">
      <c r="A10" s="536"/>
      <c r="B10" s="221" t="s">
        <v>100</v>
      </c>
      <c r="C10" s="250">
        <f>VLOOKUP($C$2,Přehled_C_2018_KS!$B$4:$O$12,MATCH($B10,Přehled_C_2018_KS!$B$4:$O$4,0),0)</f>
        <v>60.86956</v>
      </c>
      <c r="D10" s="251">
        <f>HLOOKUP(B10,Přehled_C_2018_KS!$C$4:$O$13,10,0)</f>
        <v>49.54</v>
      </c>
      <c r="E10" s="210"/>
      <c r="F10" s="316"/>
      <c r="G10" s="558"/>
      <c r="H10" s="329" t="s">
        <v>100</v>
      </c>
      <c r="I10" s="336">
        <f>VLOOKUP($C$2,Přehled_C_2018_KS!$B$4:$O$12,MATCH($B10,Přehled_C_2018_KS!$B$4:$O$4,0),0)</f>
        <v>60.86956</v>
      </c>
      <c r="J10" s="337">
        <f>HLOOKUP(H10,Přehled_C_2018_KS!$C$4:$O$13,10,0)</f>
        <v>49.54</v>
      </c>
      <c r="K10" s="324"/>
      <c r="L10" s="324"/>
      <c r="M10" s="324"/>
      <c r="N10" s="324"/>
      <c r="P10" s="528"/>
      <c r="Q10" s="227" t="s">
        <v>186</v>
      </c>
      <c r="R10" s="254">
        <f>VLOOKUP($C$2,Přehled_Co_2018_KS!$B$4:$O$12,MATCH($B13,Přehled_Co_2018_KS!$B$4:$O$4,0),0)</f>
        <v>13912</v>
      </c>
      <c r="S10" s="228">
        <f>HLOOKUP(Q10,Přehled_Co_2018_KS!$C$4:$O$13,10,0)</f>
        <v>6840.125</v>
      </c>
      <c r="T10" s="188"/>
      <c r="U10" s="188"/>
      <c r="V10" s="188"/>
      <c r="W10" s="188"/>
    </row>
    <row r="11" spans="1:23" x14ac:dyDescent="0.25">
      <c r="A11" s="537"/>
      <c r="B11" s="230" t="s">
        <v>163</v>
      </c>
      <c r="C11" s="256">
        <f>VLOOKUP($C$2,Přehled_C_2018_KS!$B$4:$O$12,MATCH($B11,Přehled_C_2018_KS!$B$4:$O$4,0),0)</f>
        <v>25.959077774936006</v>
      </c>
      <c r="D11" s="258">
        <f>HLOOKUP(B11,Přehled_C_2018_KS!$C$4:$O$13,10,0)</f>
        <v>17.348908000000002</v>
      </c>
      <c r="E11" s="210"/>
      <c r="F11" s="316"/>
      <c r="G11" s="559"/>
      <c r="H11" s="331" t="s">
        <v>163</v>
      </c>
      <c r="I11" s="338">
        <f>VLOOKUP($C$2,Přehled_C_2018_KS!$B$4:$O$12,MATCH($B11,Přehled_C_2018_KS!$B$4:$O$4,0),0)</f>
        <v>25.959077774936006</v>
      </c>
      <c r="J11" s="339">
        <f>HLOOKUP(H11,Přehled_C_2018_KS!$C$4:$O$13,10,0)</f>
        <v>17.348908000000002</v>
      </c>
      <c r="K11" s="324"/>
      <c r="L11" s="324"/>
      <c r="M11" s="324"/>
      <c r="N11" s="324"/>
      <c r="P11" s="528"/>
      <c r="Q11" s="227" t="s">
        <v>185</v>
      </c>
      <c r="R11" s="254">
        <f>VLOOKUP($C$2,Přehled_Co_2018_KS!$B$4:$O$12,MATCH($B14,Přehled_Co_2018_KS!$B$4:$O$4,0),0)</f>
        <v>1502</v>
      </c>
      <c r="S11" s="228">
        <f>HLOOKUP(Q11,Přehled_Co_2018_KS!$C$4:$O$13,10,0)</f>
        <v>1281.625</v>
      </c>
      <c r="T11" s="188"/>
      <c r="U11" s="188"/>
      <c r="V11" s="188"/>
      <c r="W11" s="188"/>
    </row>
    <row r="12" spans="1:23" x14ac:dyDescent="0.25">
      <c r="A12" s="538" t="s">
        <v>109</v>
      </c>
      <c r="B12" s="239" t="s">
        <v>181</v>
      </c>
      <c r="C12" s="262">
        <f>VLOOKUP($C$2,Přehled_C_2018_KS!$B$4:$O$12,MATCH($B12,Přehled_C_2018_KS!$B$4:$O$4,0),0)</f>
        <v>351</v>
      </c>
      <c r="D12" s="263">
        <f>HLOOKUP(B12,Přehled_C_2018_KS!$C$4:$O$13,10,0)</f>
        <v>144</v>
      </c>
      <c r="E12" s="210"/>
      <c r="F12" s="316"/>
      <c r="G12" s="560" t="s">
        <v>109</v>
      </c>
      <c r="H12" s="333" t="s">
        <v>181</v>
      </c>
      <c r="I12" s="340">
        <f>VLOOKUP($C$2,Přehled_C_2018_KS!$B$4:$O$12,MATCH($B12,Přehled_C_2018_KS!$B$4:$O$4,0),0)</f>
        <v>351</v>
      </c>
      <c r="J12" s="341">
        <f>HLOOKUP(H12,Přehled_C_2018_KS!$C$4:$O$13,10,0)</f>
        <v>144</v>
      </c>
      <c r="K12" s="324"/>
      <c r="L12" s="324"/>
      <c r="M12" s="324"/>
      <c r="N12" s="324"/>
      <c r="P12" s="528"/>
      <c r="Q12" s="227" t="s">
        <v>112</v>
      </c>
      <c r="R12" s="266">
        <f>VLOOKUP($C$2,Přehled_Co_2018_KS!$B$4:$O$12,MATCH($B15,Přehled_Co_2018_KS!$B$4:$O$4,0),0)</f>
        <v>103.51190476190477</v>
      </c>
      <c r="S12" s="268">
        <f>HLOOKUP(Q12,Přehled_Co_2018_KS!$C$4:$O$13,10,0)</f>
        <v>101.01157403134403</v>
      </c>
      <c r="T12" s="188"/>
      <c r="U12" s="188"/>
      <c r="V12" s="188"/>
      <c r="W12" s="188"/>
    </row>
    <row r="13" spans="1:23" ht="16.5" thickBot="1" x14ac:dyDescent="0.3">
      <c r="A13" s="536"/>
      <c r="B13" s="221" t="s">
        <v>186</v>
      </c>
      <c r="C13" s="269">
        <f>VLOOKUP($C$2,Přehled_C_2018_KS!$B$4:$O$12,MATCH($B13,Přehled_C_2018_KS!$B$4:$O$4,0),0)</f>
        <v>363</v>
      </c>
      <c r="D13" s="222">
        <f>HLOOKUP(B13,Přehled_C_2018_KS!$C$4:$O$13,10,0)</f>
        <v>179.25</v>
      </c>
      <c r="E13" s="210"/>
      <c r="F13" s="316"/>
      <c r="G13" s="558"/>
      <c r="H13" s="329" t="s">
        <v>186</v>
      </c>
      <c r="I13" s="342">
        <f>VLOOKUP($C$2,Přehled_C_2018_KS!$B$4:$O$12,MATCH($B13,Přehled_C_2018_KS!$B$4:$O$4,0),0)</f>
        <v>363</v>
      </c>
      <c r="J13" s="330">
        <f>HLOOKUP(H13,Přehled_C_2018_KS!$C$4:$O$13,10,0)</f>
        <v>179.25</v>
      </c>
      <c r="K13" s="324"/>
      <c r="L13" s="324"/>
      <c r="M13" s="324"/>
      <c r="N13" s="324"/>
      <c r="P13" s="553"/>
      <c r="Q13" s="280" t="s">
        <v>177</v>
      </c>
      <c r="R13" s="343">
        <f>VLOOKUP($C$2,Přehled_Co_2018_KS!$B$4:$O$12,MATCH($B16,Přehled_Co_2018_KS!$B$4:$O$4,0),0)</f>
        <v>39.406986774008054</v>
      </c>
      <c r="S13" s="282">
        <f>HLOOKUP(Q13,Přehled_Co_2018_KS!$C$4:$O$13,10,0)</f>
        <v>68.389557939365147</v>
      </c>
      <c r="T13" s="188"/>
      <c r="U13" s="188"/>
      <c r="V13" s="188"/>
      <c r="W13" s="188"/>
    </row>
    <row r="14" spans="1:23" ht="16.5" thickTop="1" x14ac:dyDescent="0.25">
      <c r="A14" s="536"/>
      <c r="B14" s="221" t="s">
        <v>185</v>
      </c>
      <c r="C14" s="269">
        <f>VLOOKUP($C$2,Přehled_C_2018_KS!$B$4:$O$12,MATCH($B14,Přehled_C_2018_KS!$B$4:$O$4,0),0)</f>
        <v>295</v>
      </c>
      <c r="D14" s="222">
        <f>HLOOKUP(B14,Přehled_C_2018_KS!$C$4:$O$13,10,0)</f>
        <v>100.375</v>
      </c>
      <c r="E14" s="210"/>
      <c r="F14" s="316"/>
      <c r="G14" s="558"/>
      <c r="H14" s="329" t="s">
        <v>185</v>
      </c>
      <c r="I14" s="342">
        <f>VLOOKUP($C$2,Přehled_C_2018_KS!$B$4:$O$12,MATCH($B14,Přehled_C_2018_KS!$B$4:$O$4,0),0)</f>
        <v>295</v>
      </c>
      <c r="J14" s="330">
        <f>HLOOKUP(H14,Přehled_C_2018_KS!$C$4:$O$13,10,0)</f>
        <v>100.375</v>
      </c>
      <c r="K14" s="324"/>
      <c r="L14" s="324"/>
      <c r="M14" s="324"/>
      <c r="N14" s="324"/>
      <c r="P14" s="344" t="s">
        <v>199</v>
      </c>
      <c r="Q14" s="188"/>
      <c r="R14" s="188"/>
      <c r="S14" s="188"/>
      <c r="T14" s="188"/>
      <c r="U14" s="188"/>
      <c r="V14" s="188"/>
      <c r="W14" s="188"/>
    </row>
    <row r="15" spans="1:23" x14ac:dyDescent="0.25">
      <c r="A15" s="536"/>
      <c r="B15" s="221" t="s">
        <v>112</v>
      </c>
      <c r="C15" s="250">
        <f>VLOOKUP($C$2,Přehled_C_2018_KS!$B$4:$O$12,MATCH($B15,Přehled_C_2018_KS!$B$4:$O$4,0),0)</f>
        <v>103.41880341880344</v>
      </c>
      <c r="D15" s="251">
        <f>HLOOKUP(B15,Přehled_C_2018_KS!$C$4:$O$13,10,0)</f>
        <v>124.47916666666667</v>
      </c>
      <c r="E15" s="210"/>
      <c r="F15" s="316"/>
      <c r="G15" s="558"/>
      <c r="H15" s="329" t="s">
        <v>112</v>
      </c>
      <c r="I15" s="336">
        <f>VLOOKUP($C$2,Přehled_C_2018_KS!$B$4:$O$12,MATCH($B15,Přehled_C_2018_KS!$B$4:$O$4,0),0)</f>
        <v>103.41880341880344</v>
      </c>
      <c r="J15" s="337">
        <f>HLOOKUP(H15,Přehled_C_2018_KS!$C$4:$O$13,10,0)</f>
        <v>124.47916666666667</v>
      </c>
      <c r="K15" s="324"/>
      <c r="L15" s="324"/>
      <c r="M15" s="324"/>
      <c r="N15" s="324"/>
      <c r="P15" s="188"/>
      <c r="Q15" s="188"/>
      <c r="R15" s="188"/>
      <c r="S15" s="188"/>
      <c r="T15" s="188"/>
      <c r="U15" s="188"/>
      <c r="V15" s="188"/>
      <c r="W15" s="188"/>
    </row>
    <row r="16" spans="1:23" ht="16.5" thickBot="1" x14ac:dyDescent="0.3">
      <c r="A16" s="537"/>
      <c r="B16" s="230" t="s">
        <v>177</v>
      </c>
      <c r="C16" s="284">
        <f>VLOOKUP($C$2,Přehled_C_2018_KS!$B$4:$O$12,MATCH($B16,Přehled_C_2018_KS!$B$4:$O$4,0),0)</f>
        <v>296.62534435261711</v>
      </c>
      <c r="D16" s="231">
        <f>HLOOKUP(B16,Přehled_C_2018_KS!$C$4:$O$13,10,0)</f>
        <v>204.38981868898188</v>
      </c>
      <c r="E16" s="210"/>
      <c r="F16" s="316"/>
      <c r="G16" s="561"/>
      <c r="H16" s="345" t="s">
        <v>177</v>
      </c>
      <c r="I16" s="346">
        <f>VLOOKUP($C$2,Přehled_C_2018_KS!$B$4:$O$12,MATCH($B16,Přehled_C_2018_KS!$B$4:$O$4,0),0)</f>
        <v>296.62534435261711</v>
      </c>
      <c r="J16" s="347">
        <f>HLOOKUP(H16,Přehled_C_2018_KS!$C$4:$O$13,10,0)</f>
        <v>204.38981868898188</v>
      </c>
      <c r="K16" s="324"/>
      <c r="L16" s="324"/>
      <c r="M16" s="324"/>
      <c r="N16" s="324"/>
      <c r="P16" s="188"/>
      <c r="Q16" s="188"/>
      <c r="R16" s="188"/>
      <c r="S16" s="188"/>
      <c r="T16" s="188"/>
      <c r="U16" s="188"/>
      <c r="V16" s="188"/>
      <c r="W16" s="188"/>
    </row>
    <row r="17" spans="1:23" ht="17.25" thickTop="1" thickBot="1" x14ac:dyDescent="0.3">
      <c r="A17" s="348" t="s">
        <v>175</v>
      </c>
      <c r="B17" s="349"/>
      <c r="C17" s="350">
        <f>VLOOKUP($C$2,Přehled_C_2018_KS!$B$4:$O$12,MATCH($A17,Přehled_C_2018_KS!$B$4:$O$4,0),0)</f>
        <v>101</v>
      </c>
      <c r="D17" s="351">
        <f>HLOOKUP(A17,Přehled_C_2018_KS!$C$4:$O$13,10,0)</f>
        <v>50.625</v>
      </c>
      <c r="E17" s="210"/>
      <c r="F17" s="316"/>
      <c r="G17" s="352" t="s">
        <v>175</v>
      </c>
      <c r="H17" s="353"/>
      <c r="I17" s="354">
        <f>VLOOKUP($C$2,Přehled_Cm_2018_KS!$B$4:$O$12,MATCH($A17,Přehled_Cm_2018_KS!$B$4:$O$4,0),0)</f>
        <v>50</v>
      </c>
      <c r="J17" s="355">
        <f>HLOOKUP(G17,Přehled_Cm_2018_KS!$C$4:$O$13,10,0)</f>
        <v>29.5</v>
      </c>
      <c r="K17" s="324"/>
      <c r="L17" s="324"/>
      <c r="M17" s="324"/>
      <c r="N17" s="324"/>
      <c r="P17" s="188"/>
      <c r="Q17" s="188"/>
      <c r="R17" s="188"/>
      <c r="S17" s="188"/>
      <c r="T17" s="188"/>
      <c r="U17" s="188"/>
      <c r="V17" s="188"/>
      <c r="W17" s="188"/>
    </row>
    <row r="18" spans="1:23" ht="16.5" thickTop="1" x14ac:dyDescent="0.25">
      <c r="A18" s="288" t="s">
        <v>263</v>
      </c>
      <c r="B18" s="184"/>
      <c r="C18" s="184"/>
      <c r="D18" s="184"/>
      <c r="E18" s="184"/>
      <c r="F18" s="316"/>
      <c r="G18" s="356" t="s">
        <v>199</v>
      </c>
      <c r="H18" s="324"/>
      <c r="I18" s="324"/>
      <c r="J18" s="324"/>
      <c r="K18" s="324"/>
      <c r="L18" s="324"/>
      <c r="M18" s="324"/>
      <c r="N18" s="324"/>
      <c r="P18" s="188"/>
      <c r="Q18" s="188"/>
      <c r="R18" s="188"/>
      <c r="S18" s="188"/>
      <c r="T18" s="188"/>
      <c r="U18" s="188"/>
      <c r="V18" s="188"/>
      <c r="W18" s="188"/>
    </row>
    <row r="19" spans="1:23" x14ac:dyDescent="0.25">
      <c r="A19" s="288" t="s">
        <v>213</v>
      </c>
      <c r="B19" s="184"/>
      <c r="C19" s="184"/>
      <c r="D19" s="184"/>
      <c r="E19" s="184"/>
      <c r="F19" s="316"/>
      <c r="G19" s="356" t="s">
        <v>214</v>
      </c>
      <c r="H19" s="324"/>
      <c r="I19" s="324"/>
      <c r="J19" s="324"/>
      <c r="K19" s="324"/>
      <c r="L19" s="324"/>
      <c r="M19" s="324"/>
      <c r="N19" s="324"/>
      <c r="P19" s="188"/>
      <c r="Q19" s="188"/>
      <c r="R19" s="188"/>
      <c r="S19" s="188"/>
      <c r="T19" s="188"/>
      <c r="U19" s="188"/>
      <c r="V19" s="188"/>
      <c r="W19" s="188"/>
    </row>
    <row r="20" spans="1:23" x14ac:dyDescent="0.25">
      <c r="A20" s="210"/>
      <c r="B20" s="210"/>
      <c r="C20" s="210"/>
      <c r="D20" s="184"/>
      <c r="E20" s="184"/>
      <c r="F20" s="316"/>
      <c r="G20" s="324"/>
      <c r="H20" s="324"/>
      <c r="I20" s="324"/>
      <c r="J20" s="324"/>
      <c r="K20" s="324"/>
      <c r="L20" s="324"/>
      <c r="M20" s="324"/>
      <c r="N20" s="324"/>
      <c r="P20" s="188"/>
      <c r="Q20" s="188"/>
      <c r="R20" s="188"/>
      <c r="S20" s="188"/>
      <c r="T20" s="188"/>
      <c r="U20" s="188"/>
      <c r="V20" s="188"/>
      <c r="W20" s="188"/>
    </row>
    <row r="21" spans="1:23" x14ac:dyDescent="0.25">
      <c r="A21" s="210"/>
      <c r="B21" s="210"/>
      <c r="C21" s="210"/>
      <c r="D21" s="184"/>
      <c r="E21" s="184"/>
      <c r="F21" s="316"/>
      <c r="G21" s="324"/>
      <c r="H21" s="324"/>
      <c r="I21" s="324"/>
      <c r="J21" s="324"/>
      <c r="K21" s="324"/>
      <c r="L21" s="324"/>
      <c r="M21" s="324"/>
      <c r="N21" s="324"/>
      <c r="P21" s="188"/>
      <c r="Q21" s="188"/>
      <c r="R21" s="188"/>
      <c r="S21" s="188"/>
      <c r="T21" s="188"/>
      <c r="U21" s="188"/>
      <c r="V21" s="188"/>
      <c r="W21" s="188"/>
    </row>
    <row r="22" spans="1:23" x14ac:dyDescent="0.25">
      <c r="A22" s="184"/>
      <c r="B22" s="184"/>
      <c r="C22" s="184"/>
      <c r="D22" s="184"/>
      <c r="E22" s="184"/>
      <c r="F22" s="316"/>
      <c r="G22" s="324"/>
      <c r="H22" s="324"/>
      <c r="I22" s="324"/>
      <c r="J22" s="324"/>
      <c r="K22" s="324"/>
      <c r="L22" s="324"/>
      <c r="M22" s="324"/>
      <c r="N22" s="324"/>
      <c r="P22" s="188"/>
      <c r="Q22" s="188"/>
      <c r="R22" s="188"/>
      <c r="S22" s="188"/>
      <c r="T22" s="188"/>
      <c r="U22" s="188"/>
      <c r="V22" s="188"/>
      <c r="W22" s="188"/>
    </row>
    <row r="23" spans="1:23" x14ac:dyDescent="0.25">
      <c r="A23" s="184"/>
      <c r="B23" s="184"/>
      <c r="C23" s="184"/>
      <c r="D23" s="184"/>
      <c r="E23" s="184"/>
      <c r="F23" s="316"/>
      <c r="G23" s="324"/>
      <c r="H23" s="324"/>
      <c r="I23" s="324"/>
      <c r="J23" s="324"/>
      <c r="K23" s="324"/>
      <c r="L23" s="324"/>
      <c r="M23" s="324"/>
      <c r="N23" s="324"/>
      <c r="P23" s="188"/>
      <c r="Q23" s="188"/>
      <c r="R23" s="188"/>
      <c r="S23" s="188"/>
      <c r="T23" s="188"/>
      <c r="U23" s="188"/>
      <c r="V23" s="188"/>
      <c r="W23" s="188"/>
    </row>
    <row r="24" spans="1:23" x14ac:dyDescent="0.25">
      <c r="A24" s="184"/>
      <c r="B24" s="184"/>
      <c r="C24" s="184"/>
      <c r="D24" s="184"/>
      <c r="E24" s="184"/>
      <c r="F24" s="316"/>
      <c r="G24" s="324"/>
      <c r="H24" s="324"/>
      <c r="I24" s="324"/>
      <c r="J24" s="324"/>
      <c r="K24" s="324"/>
      <c r="L24" s="324"/>
      <c r="M24" s="324"/>
      <c r="N24" s="324"/>
      <c r="P24" s="188"/>
      <c r="Q24" s="188"/>
      <c r="R24" s="188"/>
      <c r="S24" s="188"/>
      <c r="T24" s="188"/>
      <c r="U24" s="188"/>
      <c r="V24" s="188"/>
      <c r="W24" s="188"/>
    </row>
    <row r="25" spans="1:23" x14ac:dyDescent="0.25">
      <c r="A25" s="184"/>
      <c r="B25" s="184"/>
      <c r="C25" s="184"/>
      <c r="D25" s="184"/>
      <c r="E25" s="184"/>
      <c r="F25" s="316"/>
      <c r="G25" s="324"/>
      <c r="H25" s="324"/>
      <c r="I25" s="324"/>
      <c r="J25" s="324"/>
      <c r="K25" s="324"/>
      <c r="L25" s="324"/>
      <c r="M25" s="324"/>
      <c r="N25" s="324"/>
      <c r="P25" s="188"/>
      <c r="Q25" s="188"/>
      <c r="R25" s="188"/>
      <c r="S25" s="188"/>
      <c r="T25" s="188"/>
      <c r="U25" s="188"/>
      <c r="V25" s="188"/>
      <c r="W25" s="188"/>
    </row>
    <row r="26" spans="1:23" x14ac:dyDescent="0.25">
      <c r="A26" s="184"/>
      <c r="B26" s="184"/>
      <c r="C26" s="184"/>
      <c r="D26" s="184"/>
      <c r="E26" s="184"/>
      <c r="F26" s="316"/>
      <c r="G26" s="324"/>
      <c r="H26" s="324"/>
      <c r="I26" s="324"/>
      <c r="J26" s="324"/>
      <c r="K26" s="324"/>
      <c r="L26" s="324"/>
      <c r="M26" s="324"/>
      <c r="N26" s="324"/>
      <c r="P26" s="188"/>
      <c r="Q26" s="188"/>
      <c r="R26" s="188"/>
      <c r="S26" s="188"/>
      <c r="T26" s="188"/>
      <c r="U26" s="188"/>
      <c r="V26" s="188"/>
      <c r="W26" s="188"/>
    </row>
    <row r="27" spans="1:23" x14ac:dyDescent="0.25">
      <c r="A27" s="184"/>
      <c r="B27" s="184"/>
      <c r="C27" s="184"/>
      <c r="D27" s="184"/>
      <c r="E27" s="184"/>
      <c r="F27" s="316"/>
      <c r="G27" s="324"/>
      <c r="H27" s="324"/>
      <c r="I27" s="324"/>
      <c r="J27" s="324"/>
      <c r="K27" s="324"/>
      <c r="L27" s="324"/>
      <c r="M27" s="324"/>
      <c r="N27" s="324"/>
      <c r="P27" s="188"/>
      <c r="Q27" s="188"/>
      <c r="R27" s="188"/>
      <c r="S27" s="188"/>
      <c r="T27" s="188"/>
      <c r="U27" s="188"/>
      <c r="V27" s="188"/>
      <c r="W27" s="188"/>
    </row>
    <row r="28" spans="1:23" x14ac:dyDescent="0.25">
      <c r="A28" s="184"/>
      <c r="B28" s="184"/>
      <c r="C28" s="184"/>
      <c r="D28" s="184"/>
      <c r="E28" s="184"/>
      <c r="F28" s="316"/>
      <c r="G28" s="324"/>
      <c r="H28" s="324"/>
      <c r="I28" s="324"/>
      <c r="J28" s="324"/>
      <c r="K28" s="324"/>
      <c r="L28" s="324"/>
      <c r="M28" s="324"/>
      <c r="N28" s="324"/>
      <c r="P28" s="188"/>
      <c r="Q28" s="188"/>
      <c r="R28" s="188"/>
      <c r="S28" s="188"/>
      <c r="T28" s="188"/>
      <c r="U28" s="188"/>
      <c r="V28" s="188"/>
      <c r="W28" s="188"/>
    </row>
    <row r="29" spans="1:23" x14ac:dyDescent="0.25">
      <c r="A29" s="184"/>
      <c r="B29" s="184"/>
      <c r="C29" s="184"/>
      <c r="D29" s="184"/>
      <c r="E29" s="184"/>
      <c r="F29" s="316"/>
      <c r="G29" s="324"/>
      <c r="H29" s="324"/>
      <c r="I29" s="324"/>
      <c r="J29" s="324"/>
      <c r="K29" s="324"/>
      <c r="L29" s="324"/>
      <c r="M29" s="324"/>
      <c r="N29" s="324"/>
      <c r="P29" s="188"/>
      <c r="Q29" s="188"/>
      <c r="R29" s="188"/>
      <c r="S29" s="188"/>
      <c r="T29" s="188"/>
      <c r="U29" s="188"/>
      <c r="V29" s="188"/>
      <c r="W29" s="188"/>
    </row>
    <row r="30" spans="1:23" x14ac:dyDescent="0.25">
      <c r="A30" s="184"/>
      <c r="B30" s="184"/>
      <c r="C30" s="184"/>
      <c r="D30" s="184"/>
      <c r="E30" s="184"/>
      <c r="F30" s="316"/>
      <c r="G30" s="324"/>
      <c r="H30" s="324"/>
      <c r="I30" s="324"/>
      <c r="J30" s="324"/>
      <c r="K30" s="324"/>
      <c r="L30" s="324"/>
      <c r="M30" s="324"/>
      <c r="N30" s="324"/>
      <c r="P30" s="188"/>
      <c r="Q30" s="188"/>
      <c r="R30" s="188"/>
      <c r="S30" s="188"/>
      <c r="T30" s="188"/>
      <c r="U30" s="188"/>
      <c r="V30" s="188"/>
      <c r="W30" s="188"/>
    </row>
    <row r="31" spans="1:23" x14ac:dyDescent="0.25">
      <c r="A31" s="184"/>
      <c r="B31" s="184"/>
      <c r="C31" s="184"/>
      <c r="D31" s="184"/>
      <c r="E31" s="184"/>
      <c r="F31" s="316"/>
      <c r="G31" s="324"/>
      <c r="H31" s="324"/>
      <c r="I31" s="324"/>
      <c r="J31" s="324"/>
      <c r="K31" s="324"/>
      <c r="L31" s="324"/>
      <c r="M31" s="324"/>
      <c r="N31" s="324"/>
      <c r="P31" s="188"/>
      <c r="Q31" s="188"/>
      <c r="R31" s="188"/>
      <c r="S31" s="188"/>
      <c r="T31" s="188"/>
      <c r="U31" s="188"/>
      <c r="V31" s="188"/>
      <c r="W31" s="188"/>
    </row>
    <row r="32" spans="1:23" x14ac:dyDescent="0.25">
      <c r="A32" s="184"/>
      <c r="B32" s="184"/>
      <c r="C32" s="184"/>
      <c r="D32" s="184"/>
      <c r="E32" s="184"/>
      <c r="F32" s="316"/>
      <c r="G32" s="324"/>
      <c r="H32" s="324"/>
      <c r="I32" s="324"/>
      <c r="J32" s="324"/>
      <c r="K32" s="324"/>
      <c r="L32" s="324"/>
      <c r="M32" s="324"/>
      <c r="N32" s="324"/>
      <c r="P32" s="188"/>
      <c r="Q32" s="188"/>
      <c r="R32" s="188"/>
      <c r="S32" s="188"/>
      <c r="T32" s="188"/>
      <c r="U32" s="188"/>
      <c r="V32" s="188"/>
      <c r="W32" s="188"/>
    </row>
    <row r="33" spans="1:23" x14ac:dyDescent="0.25">
      <c r="A33" s="184"/>
      <c r="B33" s="184"/>
      <c r="C33" s="184"/>
      <c r="D33" s="184"/>
      <c r="E33" s="184"/>
      <c r="F33" s="316"/>
      <c r="G33" s="324"/>
      <c r="H33" s="324"/>
      <c r="I33" s="324"/>
      <c r="J33" s="324"/>
      <c r="K33" s="324"/>
      <c r="L33" s="324"/>
      <c r="M33" s="324"/>
      <c r="N33" s="324"/>
      <c r="P33" s="188"/>
      <c r="Q33" s="188"/>
      <c r="R33" s="188"/>
      <c r="S33" s="188"/>
      <c r="T33" s="188"/>
      <c r="U33" s="188"/>
      <c r="V33" s="188"/>
      <c r="W33" s="188"/>
    </row>
    <row r="34" spans="1:23" x14ac:dyDescent="0.25">
      <c r="A34" s="184"/>
      <c r="B34" s="184"/>
      <c r="C34" s="184"/>
      <c r="D34" s="184"/>
      <c r="E34" s="184"/>
      <c r="F34" s="316"/>
      <c r="G34" s="324"/>
      <c r="H34" s="324"/>
      <c r="I34" s="324"/>
      <c r="J34" s="324"/>
      <c r="K34" s="324"/>
      <c r="L34" s="324"/>
      <c r="M34" s="324"/>
      <c r="N34" s="324"/>
      <c r="P34" s="188"/>
      <c r="Q34" s="188"/>
      <c r="R34" s="188"/>
      <c r="S34" s="188"/>
      <c r="T34" s="188"/>
      <c r="U34" s="188"/>
      <c r="V34" s="188"/>
      <c r="W34" s="188"/>
    </row>
    <row r="35" spans="1:23" x14ac:dyDescent="0.25">
      <c r="A35" s="184"/>
      <c r="B35" s="184"/>
      <c r="C35" s="184"/>
      <c r="D35" s="184"/>
      <c r="E35" s="184"/>
      <c r="F35" s="316"/>
      <c r="G35" s="324"/>
      <c r="H35" s="324"/>
      <c r="I35" s="324"/>
      <c r="J35" s="324"/>
      <c r="K35" s="324"/>
      <c r="L35" s="324"/>
      <c r="M35" s="324"/>
      <c r="N35" s="324"/>
      <c r="P35" s="188"/>
      <c r="Q35" s="188"/>
      <c r="R35" s="188"/>
      <c r="S35" s="188"/>
      <c r="T35" s="188"/>
      <c r="U35" s="188"/>
      <c r="V35" s="188"/>
      <c r="W35" s="188"/>
    </row>
    <row r="36" spans="1:23" x14ac:dyDescent="0.25">
      <c r="A36" s="184"/>
      <c r="B36" s="184"/>
      <c r="C36" s="184"/>
      <c r="D36" s="184"/>
      <c r="E36" s="184"/>
      <c r="F36" s="316"/>
      <c r="G36" s="324"/>
      <c r="H36" s="324"/>
      <c r="I36" s="324"/>
      <c r="J36" s="324"/>
      <c r="K36" s="324"/>
      <c r="L36" s="324"/>
      <c r="M36" s="324"/>
      <c r="N36" s="324"/>
      <c r="P36" s="188"/>
      <c r="Q36" s="188"/>
      <c r="R36" s="188"/>
      <c r="S36" s="188"/>
      <c r="T36" s="188"/>
      <c r="U36" s="188"/>
      <c r="V36" s="188"/>
      <c r="W36" s="188"/>
    </row>
    <row r="37" spans="1:23" x14ac:dyDescent="0.25">
      <c r="A37" s="184"/>
      <c r="B37" s="184"/>
      <c r="C37" s="184"/>
      <c r="D37" s="184"/>
      <c r="E37" s="184"/>
      <c r="F37" s="316"/>
      <c r="G37" s="324"/>
      <c r="H37" s="324"/>
      <c r="I37" s="324"/>
      <c r="J37" s="324"/>
      <c r="K37" s="324"/>
      <c r="L37" s="324"/>
      <c r="M37" s="324"/>
      <c r="N37" s="324"/>
      <c r="P37" s="188"/>
      <c r="Q37" s="188"/>
      <c r="R37" s="188"/>
      <c r="S37" s="188"/>
      <c r="T37" s="188"/>
      <c r="U37" s="188"/>
      <c r="V37" s="188"/>
      <c r="W37" s="188"/>
    </row>
    <row r="38" spans="1:23" x14ac:dyDescent="0.25">
      <c r="A38" s="184"/>
      <c r="B38" s="184"/>
      <c r="C38" s="184"/>
      <c r="D38" s="184"/>
      <c r="E38" s="184"/>
      <c r="F38" s="316"/>
      <c r="G38" s="324"/>
      <c r="H38" s="324"/>
      <c r="I38" s="324"/>
      <c r="J38" s="324"/>
      <c r="K38" s="324"/>
      <c r="L38" s="324"/>
      <c r="M38" s="324"/>
      <c r="N38" s="324"/>
      <c r="P38" s="188"/>
      <c r="Q38" s="188"/>
      <c r="R38" s="188"/>
      <c r="S38" s="188"/>
      <c r="T38" s="188"/>
      <c r="U38" s="188"/>
      <c r="V38" s="188"/>
      <c r="W38" s="188"/>
    </row>
    <row r="39" spans="1:23" x14ac:dyDescent="0.25">
      <c r="A39" s="184"/>
      <c r="B39" s="184"/>
      <c r="C39" s="184"/>
      <c r="D39" s="184"/>
      <c r="E39" s="184"/>
      <c r="F39" s="316"/>
      <c r="G39" s="324"/>
      <c r="H39" s="324"/>
      <c r="I39" s="324"/>
      <c r="J39" s="324"/>
      <c r="K39" s="324"/>
      <c r="L39" s="324"/>
      <c r="M39" s="324"/>
      <c r="N39" s="324"/>
      <c r="P39" s="188"/>
      <c r="Q39" s="188"/>
      <c r="R39" s="188"/>
      <c r="S39" s="188"/>
      <c r="T39" s="188"/>
      <c r="U39" s="188"/>
      <c r="V39" s="188"/>
      <c r="W39" s="188"/>
    </row>
    <row r="40" spans="1:23" x14ac:dyDescent="0.25">
      <c r="A40" s="184"/>
      <c r="B40" s="184"/>
      <c r="C40" s="184"/>
      <c r="D40" s="184"/>
      <c r="E40" s="184"/>
      <c r="F40" s="316"/>
      <c r="G40" s="324"/>
      <c r="H40" s="324"/>
      <c r="I40" s="324"/>
      <c r="J40" s="324"/>
      <c r="K40" s="324"/>
      <c r="L40" s="324"/>
      <c r="M40" s="324"/>
      <c r="N40" s="324"/>
      <c r="P40" s="188"/>
      <c r="Q40" s="188"/>
      <c r="R40" s="188"/>
      <c r="S40" s="188"/>
      <c r="T40" s="188"/>
      <c r="U40" s="188"/>
      <c r="V40" s="188"/>
      <c r="W40" s="188"/>
    </row>
    <row r="41" spans="1:23" x14ac:dyDescent="0.25">
      <c r="A41" s="184"/>
      <c r="B41" s="184"/>
      <c r="C41" s="184"/>
      <c r="D41" s="184"/>
      <c r="E41" s="184"/>
      <c r="F41" s="316"/>
      <c r="G41" s="324"/>
      <c r="H41" s="324"/>
      <c r="I41" s="324"/>
      <c r="J41" s="324"/>
      <c r="K41" s="324"/>
      <c r="L41" s="324"/>
      <c r="M41" s="324"/>
      <c r="N41" s="324"/>
      <c r="P41" s="188"/>
      <c r="Q41" s="188"/>
      <c r="R41" s="188"/>
      <c r="S41" s="188"/>
      <c r="T41" s="188"/>
      <c r="U41" s="188"/>
      <c r="V41" s="188"/>
      <c r="W41" s="188"/>
    </row>
    <row r="42" spans="1:23" x14ac:dyDescent="0.25">
      <c r="A42" s="184"/>
      <c r="B42" s="184"/>
      <c r="C42" s="184"/>
      <c r="D42" s="184"/>
      <c r="E42" s="184"/>
      <c r="F42" s="316"/>
      <c r="G42" s="324"/>
      <c r="H42" s="324"/>
      <c r="I42" s="324"/>
      <c r="J42" s="324"/>
      <c r="K42" s="324"/>
      <c r="L42" s="324"/>
      <c r="M42" s="324"/>
      <c r="N42" s="324"/>
      <c r="P42" s="188"/>
      <c r="Q42" s="188"/>
      <c r="R42" s="188"/>
      <c r="S42" s="188"/>
      <c r="T42" s="188"/>
      <c r="U42" s="188"/>
      <c r="V42" s="188"/>
      <c r="W42" s="188"/>
    </row>
    <row r="43" spans="1:23" x14ac:dyDescent="0.25">
      <c r="A43" s="184"/>
      <c r="B43" s="184"/>
      <c r="C43" s="184"/>
      <c r="D43" s="184"/>
      <c r="E43" s="184"/>
      <c r="F43" s="316"/>
      <c r="G43" s="324"/>
      <c r="H43" s="324"/>
      <c r="I43" s="324"/>
      <c r="J43" s="324"/>
      <c r="K43" s="324"/>
      <c r="L43" s="324"/>
      <c r="M43" s="324"/>
      <c r="N43" s="324"/>
      <c r="P43" s="188"/>
      <c r="Q43" s="188"/>
      <c r="R43" s="188"/>
      <c r="S43" s="188"/>
      <c r="T43" s="188"/>
      <c r="U43" s="188"/>
      <c r="V43" s="188"/>
      <c r="W43" s="188"/>
    </row>
    <row r="44" spans="1:23" x14ac:dyDescent="0.25">
      <c r="A44" s="184"/>
      <c r="B44" s="184"/>
      <c r="C44" s="184"/>
      <c r="D44" s="184"/>
      <c r="E44" s="184"/>
      <c r="F44" s="316"/>
      <c r="G44" s="324"/>
      <c r="H44" s="324"/>
      <c r="I44" s="324"/>
      <c r="J44" s="324"/>
      <c r="K44" s="324"/>
      <c r="L44" s="324"/>
      <c r="M44" s="324"/>
      <c r="N44" s="324"/>
      <c r="P44" s="188"/>
      <c r="Q44" s="188"/>
      <c r="R44" s="188"/>
      <c r="S44" s="188"/>
      <c r="T44" s="188"/>
      <c r="U44" s="188"/>
      <c r="V44" s="188"/>
      <c r="W44" s="188"/>
    </row>
    <row r="45" spans="1:23" x14ac:dyDescent="0.25">
      <c r="A45" s="184"/>
      <c r="B45" s="184"/>
      <c r="C45" s="184"/>
      <c r="D45" s="184"/>
      <c r="E45" s="184"/>
      <c r="F45" s="316"/>
      <c r="G45" s="324"/>
      <c r="H45" s="324"/>
      <c r="I45" s="324"/>
      <c r="J45" s="324"/>
      <c r="K45" s="324"/>
      <c r="L45" s="324"/>
      <c r="M45" s="324"/>
      <c r="N45" s="324"/>
      <c r="P45" s="188"/>
      <c r="Q45" s="188"/>
      <c r="R45" s="188"/>
      <c r="S45" s="188"/>
      <c r="T45" s="188"/>
      <c r="U45" s="188"/>
      <c r="V45" s="188"/>
      <c r="W45" s="188"/>
    </row>
    <row r="46" spans="1:23" x14ac:dyDescent="0.25">
      <c r="A46" s="184"/>
      <c r="B46" s="184"/>
      <c r="C46" s="184"/>
      <c r="D46" s="184"/>
      <c r="E46" s="184"/>
      <c r="F46" s="316"/>
      <c r="G46" s="324"/>
      <c r="H46" s="324"/>
      <c r="I46" s="324"/>
      <c r="J46" s="324"/>
      <c r="K46" s="324"/>
      <c r="L46" s="324"/>
      <c r="M46" s="324"/>
      <c r="N46" s="324"/>
      <c r="P46" s="188"/>
      <c r="Q46" s="188"/>
      <c r="R46" s="188"/>
      <c r="S46" s="188"/>
      <c r="T46" s="188"/>
      <c r="U46" s="188"/>
      <c r="V46" s="188"/>
      <c r="W46" s="188"/>
    </row>
    <row r="47" spans="1:23" x14ac:dyDescent="0.25">
      <c r="A47" s="184"/>
      <c r="B47" s="184"/>
      <c r="C47" s="184"/>
      <c r="D47" s="184"/>
      <c r="E47" s="184"/>
      <c r="F47" s="316"/>
      <c r="G47" s="324"/>
      <c r="H47" s="324"/>
      <c r="I47" s="324"/>
      <c r="J47" s="324"/>
      <c r="K47" s="324"/>
      <c r="L47" s="324"/>
      <c r="M47" s="324"/>
      <c r="N47" s="324"/>
      <c r="P47" s="188"/>
      <c r="Q47" s="188"/>
      <c r="R47" s="188"/>
      <c r="S47" s="188"/>
      <c r="T47" s="188"/>
      <c r="U47" s="188"/>
      <c r="V47" s="188"/>
      <c r="W47" s="188"/>
    </row>
    <row r="48" spans="1:23" x14ac:dyDescent="0.25">
      <c r="A48" s="184"/>
      <c r="B48" s="184"/>
      <c r="C48" s="184"/>
      <c r="D48" s="184"/>
      <c r="E48" s="184"/>
      <c r="F48" s="316"/>
      <c r="G48" s="324"/>
      <c r="H48" s="324"/>
      <c r="I48" s="324"/>
      <c r="J48" s="324"/>
      <c r="K48" s="324"/>
      <c r="L48" s="324"/>
      <c r="M48" s="324"/>
      <c r="N48" s="324"/>
      <c r="P48" s="188"/>
      <c r="Q48" s="188"/>
      <c r="R48" s="188"/>
      <c r="S48" s="188"/>
      <c r="T48" s="188"/>
      <c r="U48" s="188"/>
      <c r="V48" s="188"/>
      <c r="W48" s="188"/>
    </row>
    <row r="49" spans="1:23" x14ac:dyDescent="0.25">
      <c r="A49" s="184"/>
      <c r="B49" s="184"/>
      <c r="C49" s="184"/>
      <c r="D49" s="184"/>
      <c r="E49" s="184"/>
      <c r="F49" s="316"/>
      <c r="G49" s="324"/>
      <c r="H49" s="324"/>
      <c r="I49" s="324"/>
      <c r="J49" s="324"/>
      <c r="K49" s="324"/>
      <c r="L49" s="324"/>
      <c r="M49" s="324"/>
      <c r="N49" s="324"/>
      <c r="P49" s="188"/>
      <c r="Q49" s="188"/>
      <c r="R49" s="188"/>
      <c r="S49" s="188"/>
      <c r="T49" s="188"/>
      <c r="U49" s="188"/>
      <c r="V49" s="188"/>
      <c r="W49" s="188"/>
    </row>
    <row r="50" spans="1:23" x14ac:dyDescent="0.25">
      <c r="A50" s="184"/>
      <c r="B50" s="184"/>
      <c r="C50" s="184"/>
      <c r="D50" s="184"/>
      <c r="E50" s="184"/>
      <c r="F50" s="316"/>
      <c r="G50" s="324"/>
      <c r="H50" s="324"/>
      <c r="I50" s="324"/>
      <c r="J50" s="324"/>
      <c r="K50" s="324"/>
      <c r="L50" s="324"/>
      <c r="M50" s="324"/>
      <c r="N50" s="324"/>
      <c r="P50" s="188"/>
      <c r="Q50" s="188"/>
      <c r="R50" s="188"/>
      <c r="S50" s="188"/>
      <c r="T50" s="188"/>
      <c r="U50" s="188"/>
      <c r="V50" s="188"/>
      <c r="W50" s="188"/>
    </row>
    <row r="51" spans="1:23" x14ac:dyDescent="0.25">
      <c r="A51" s="184"/>
      <c r="B51" s="184"/>
      <c r="C51" s="184"/>
      <c r="D51" s="184"/>
      <c r="E51" s="184"/>
      <c r="F51" s="316"/>
      <c r="G51" s="324"/>
      <c r="H51" s="324"/>
      <c r="I51" s="324"/>
      <c r="J51" s="324"/>
      <c r="K51" s="324"/>
      <c r="L51" s="324"/>
      <c r="M51" s="324"/>
      <c r="N51" s="324"/>
      <c r="P51" s="188"/>
      <c r="Q51" s="188"/>
      <c r="R51" s="188"/>
      <c r="S51" s="188"/>
      <c r="T51" s="188"/>
      <c r="U51" s="188"/>
      <c r="V51" s="188"/>
      <c r="W51" s="188"/>
    </row>
    <row r="52" spans="1:23" x14ac:dyDescent="0.25">
      <c r="A52" s="184" t="s">
        <v>269</v>
      </c>
      <c r="B52" s="184"/>
      <c r="C52" s="184"/>
      <c r="D52" s="184"/>
      <c r="E52" s="184"/>
      <c r="F52" s="316"/>
      <c r="G52" s="324"/>
      <c r="H52" s="324"/>
      <c r="I52" s="324"/>
      <c r="J52" s="324"/>
      <c r="K52" s="324"/>
      <c r="L52" s="324"/>
      <c r="M52" s="324"/>
      <c r="N52" s="324"/>
      <c r="P52" s="188"/>
      <c r="Q52" s="188"/>
      <c r="R52" s="188"/>
      <c r="S52" s="188"/>
      <c r="T52" s="188"/>
      <c r="U52" s="188"/>
      <c r="V52" s="188"/>
      <c r="W52" s="188"/>
    </row>
    <row r="53" spans="1:23" x14ac:dyDescent="0.25">
      <c r="A53" s="184"/>
      <c r="B53" s="184"/>
      <c r="C53" s="184"/>
      <c r="D53" s="184"/>
      <c r="E53" s="184"/>
      <c r="F53" s="316"/>
      <c r="G53" s="324"/>
      <c r="H53" s="324"/>
      <c r="I53" s="324"/>
      <c r="J53" s="324"/>
      <c r="K53" s="324"/>
      <c r="L53" s="324"/>
      <c r="M53" s="324"/>
      <c r="N53" s="324"/>
      <c r="P53" s="188"/>
      <c r="Q53" s="188"/>
      <c r="R53" s="188"/>
      <c r="S53" s="188"/>
      <c r="T53" s="188"/>
      <c r="U53" s="188"/>
      <c r="V53" s="188"/>
      <c r="W53" s="188"/>
    </row>
  </sheetData>
  <sheetProtection password="E167" sheet="1" objects="1" scenarios="1"/>
  <mergeCells count="15">
    <mergeCell ref="A2:B2"/>
    <mergeCell ref="A4:D4"/>
    <mergeCell ref="A5:B5"/>
    <mergeCell ref="A6:A8"/>
    <mergeCell ref="A9:A11"/>
    <mergeCell ref="P4:S4"/>
    <mergeCell ref="P5:Q5"/>
    <mergeCell ref="P6:P8"/>
    <mergeCell ref="P9:P13"/>
    <mergeCell ref="A12:A16"/>
    <mergeCell ref="G4:J4"/>
    <mergeCell ref="G5:H5"/>
    <mergeCell ref="G6:G8"/>
    <mergeCell ref="G9:G11"/>
    <mergeCell ref="G12:G16"/>
  </mergeCells>
  <pageMargins left="0.7" right="0.7" top="0.78740157499999996" bottom="0.78740157499999996" header="0.3" footer="0.3"/>
  <pageSetup paperSize="8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9" tint="-0.249977111117893"/>
    <pageSetUpPr fitToPage="1"/>
  </sheetPr>
  <dimension ref="A1:X63"/>
  <sheetViews>
    <sheetView zoomScale="85" zoomScaleNormal="85" workbookViewId="0">
      <pane ySplit="2" topLeftCell="A3" activePane="bottomLeft" state="frozen"/>
      <selection activeCell="D92" sqref="D92:F92"/>
      <selection pane="bottomLeft" activeCell="A3" sqref="A3:X3"/>
    </sheetView>
  </sheetViews>
  <sheetFormatPr defaultRowHeight="15.75" x14ac:dyDescent="0.25"/>
  <cols>
    <col min="1" max="16384" width="9" style="155"/>
  </cols>
  <sheetData>
    <row r="1" spans="1:24" x14ac:dyDescent="0.25">
      <c r="A1" s="154" t="s">
        <v>268</v>
      </c>
    </row>
    <row r="2" spans="1:24" x14ac:dyDescent="0.25">
      <c r="A2" s="544" t="s">
        <v>194</v>
      </c>
      <c r="B2" s="563"/>
      <c r="C2" s="154" t="str">
        <f>'Výsl. KS civil - 2018'!C2</f>
        <v>MS Praha</v>
      </c>
    </row>
    <row r="3" spans="1:24" x14ac:dyDescent="0.25">
      <c r="A3" s="543" t="s">
        <v>207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</row>
    <row r="23" spans="1:24" x14ac:dyDescent="0.25">
      <c r="A23" s="543" t="s">
        <v>209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</row>
    <row r="43" spans="1:24" x14ac:dyDescent="0.25">
      <c r="A43" s="543" t="s">
        <v>210</v>
      </c>
      <c r="B43" s="543"/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</row>
    <row r="63" spans="1:1" x14ac:dyDescent="0.25">
      <c r="A63" s="316" t="s">
        <v>269</v>
      </c>
    </row>
  </sheetData>
  <sheetProtection password="E167" sheet="1" objects="1" scenarios="1"/>
  <mergeCells count="4">
    <mergeCell ref="A2:B2"/>
    <mergeCell ref="A3:X3"/>
    <mergeCell ref="A23:X23"/>
    <mergeCell ref="A43:X43"/>
  </mergeCells>
  <pageMargins left="0.7" right="0.7" top="0.78740157499999996" bottom="0.78740157499999996" header="0.3" footer="0.3"/>
  <pageSetup paperSize="8" scale="7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9" tint="0.59999389629810485"/>
  </sheetPr>
  <dimension ref="A1:N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customWidth="1"/>
    <col min="9" max="9" width="14.625" customWidth="1"/>
    <col min="10" max="14" width="12.625" customWidth="1"/>
  </cols>
  <sheetData>
    <row r="1" spans="1:14" x14ac:dyDescent="0.25">
      <c r="A1" s="3" t="s">
        <v>272</v>
      </c>
    </row>
    <row r="2" spans="1:14" ht="16.5" thickBot="1" x14ac:dyDescent="0.3">
      <c r="A2" s="3" t="s">
        <v>198</v>
      </c>
    </row>
    <row r="3" spans="1:14" ht="16.5" thickTop="1" x14ac:dyDescent="0.25">
      <c r="A3" s="126"/>
      <c r="B3" s="127"/>
      <c r="C3" s="496" t="s">
        <v>1</v>
      </c>
      <c r="D3" s="497"/>
      <c r="E3" s="498"/>
      <c r="F3" s="500" t="s">
        <v>108</v>
      </c>
      <c r="G3" s="501"/>
      <c r="H3" s="502"/>
      <c r="I3" s="504" t="s">
        <v>109</v>
      </c>
      <c r="J3" s="499"/>
      <c r="K3" s="499"/>
      <c r="L3" s="499"/>
      <c r="M3" s="505"/>
      <c r="N3" s="129"/>
    </row>
    <row r="4" spans="1:14" ht="48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477" t="s">
        <v>99</v>
      </c>
      <c r="G4" s="82" t="s">
        <v>100</v>
      </c>
      <c r="H4" s="439" t="s">
        <v>163</v>
      </c>
      <c r="I4" s="52" t="s">
        <v>182</v>
      </c>
      <c r="J4" s="6" t="s">
        <v>183</v>
      </c>
      <c r="K4" s="6" t="s">
        <v>185</v>
      </c>
      <c r="L4" s="6" t="s">
        <v>112</v>
      </c>
      <c r="M4" s="46" t="s">
        <v>177</v>
      </c>
      <c r="N4" s="130" t="s">
        <v>175</v>
      </c>
    </row>
    <row r="5" spans="1:14" ht="16.5" thickTop="1" x14ac:dyDescent="0.25">
      <c r="A5" s="115">
        <v>101</v>
      </c>
      <c r="B5" s="119" t="s">
        <v>3</v>
      </c>
      <c r="C5" s="478">
        <v>789</v>
      </c>
      <c r="D5" s="419">
        <v>286</v>
      </c>
      <c r="E5" s="420">
        <v>2012</v>
      </c>
      <c r="F5" s="483">
        <v>31.10473</v>
      </c>
      <c r="G5" s="484">
        <v>49.614960000000004</v>
      </c>
      <c r="H5" s="479">
        <f>F5*G5/100</f>
        <v>15.432599347608003</v>
      </c>
      <c r="I5" s="13">
        <v>11204</v>
      </c>
      <c r="J5" s="13">
        <v>11737</v>
      </c>
      <c r="K5" s="13">
        <v>5039</v>
      </c>
      <c r="L5" s="121">
        <f>J5/I5*100</f>
        <v>104.75722956087112</v>
      </c>
      <c r="M5" s="124">
        <f>K5/J5*365</f>
        <v>156.70401295049842</v>
      </c>
      <c r="N5" s="132">
        <v>50</v>
      </c>
    </row>
    <row r="6" spans="1:14" x14ac:dyDescent="0.25">
      <c r="A6" s="13">
        <v>102</v>
      </c>
      <c r="B6" s="88" t="s">
        <v>14</v>
      </c>
      <c r="C6" s="480">
        <v>608</v>
      </c>
      <c r="D6" s="422">
        <v>154</v>
      </c>
      <c r="E6" s="423">
        <v>2044</v>
      </c>
      <c r="F6" s="469">
        <v>19.037199999999999</v>
      </c>
      <c r="G6" s="470">
        <v>59.493670000000002</v>
      </c>
      <c r="H6" s="479">
        <f t="shared" ref="H6:H13" si="0">F6*G6/100</f>
        <v>11.325928945240001</v>
      </c>
      <c r="I6" s="13">
        <v>884</v>
      </c>
      <c r="J6" s="13">
        <v>906</v>
      </c>
      <c r="K6" s="13">
        <v>537</v>
      </c>
      <c r="L6" s="16">
        <f t="shared" ref="L6:L13" si="1">J6/I6*100</f>
        <v>102.48868778280541</v>
      </c>
      <c r="M6" s="29">
        <f t="shared" ref="M6:M13" si="2">K6/J6*365</f>
        <v>216.34105960264901</v>
      </c>
      <c r="N6" s="133">
        <v>16</v>
      </c>
    </row>
    <row r="7" spans="1:14" x14ac:dyDescent="0.25">
      <c r="A7" s="13">
        <v>103</v>
      </c>
      <c r="B7" s="88" t="s">
        <v>25</v>
      </c>
      <c r="C7" s="480">
        <v>707</v>
      </c>
      <c r="D7" s="422">
        <v>232</v>
      </c>
      <c r="E7" s="423">
        <v>2051</v>
      </c>
      <c r="F7" s="469">
        <v>25.33333</v>
      </c>
      <c r="G7" s="470">
        <v>50</v>
      </c>
      <c r="H7" s="479">
        <f t="shared" si="0"/>
        <v>12.666665</v>
      </c>
      <c r="I7" s="13">
        <v>671</v>
      </c>
      <c r="J7" s="13">
        <v>683</v>
      </c>
      <c r="K7" s="13">
        <v>491</v>
      </c>
      <c r="L7" s="16">
        <f t="shared" si="1"/>
        <v>101.78837555886737</v>
      </c>
      <c r="M7" s="29">
        <f t="shared" si="2"/>
        <v>262.39385065885796</v>
      </c>
      <c r="N7" s="133">
        <v>10</v>
      </c>
    </row>
    <row r="8" spans="1:14" x14ac:dyDescent="0.25">
      <c r="A8" s="13">
        <v>104</v>
      </c>
      <c r="B8" s="88" t="s">
        <v>34</v>
      </c>
      <c r="C8" s="480">
        <v>802</v>
      </c>
      <c r="D8" s="422">
        <v>192</v>
      </c>
      <c r="E8" s="423">
        <v>2287</v>
      </c>
      <c r="F8" s="469">
        <v>15.59252</v>
      </c>
      <c r="G8" s="470">
        <v>48.611109999999996</v>
      </c>
      <c r="H8" s="479">
        <f t="shared" si="0"/>
        <v>7.5796970489720001</v>
      </c>
      <c r="I8" s="13">
        <v>1442</v>
      </c>
      <c r="J8" s="13">
        <v>1337</v>
      </c>
      <c r="K8" s="13">
        <v>1256</v>
      </c>
      <c r="L8" s="16">
        <f t="shared" si="1"/>
        <v>92.71844660194175</v>
      </c>
      <c r="M8" s="29">
        <f t="shared" si="2"/>
        <v>342.88706058339568</v>
      </c>
      <c r="N8" s="133">
        <v>14</v>
      </c>
    </row>
    <row r="9" spans="1:14" x14ac:dyDescent="0.25">
      <c r="A9" s="13">
        <v>105</v>
      </c>
      <c r="B9" s="88" t="s">
        <v>44</v>
      </c>
      <c r="C9" s="480">
        <v>1873</v>
      </c>
      <c r="D9" s="422">
        <v>1279</v>
      </c>
      <c r="E9" s="423">
        <v>4967</v>
      </c>
      <c r="F9" s="469">
        <v>8.9049340000000008</v>
      </c>
      <c r="G9" s="470">
        <v>50.793660000000003</v>
      </c>
      <c r="H9" s="479">
        <f t="shared" si="0"/>
        <v>4.5231418991844006</v>
      </c>
      <c r="I9" s="13">
        <v>979</v>
      </c>
      <c r="J9" s="13">
        <v>1725</v>
      </c>
      <c r="K9" s="13">
        <v>2995</v>
      </c>
      <c r="L9" s="16">
        <f t="shared" si="1"/>
        <v>176.20020429009193</v>
      </c>
      <c r="M9" s="29">
        <f t="shared" si="2"/>
        <v>633.72463768115938</v>
      </c>
      <c r="N9" s="133">
        <v>33</v>
      </c>
    </row>
    <row r="10" spans="1:14" x14ac:dyDescent="0.25">
      <c r="A10" s="13">
        <v>106</v>
      </c>
      <c r="B10" s="88" t="s">
        <v>55</v>
      </c>
      <c r="C10" s="480">
        <v>798</v>
      </c>
      <c r="D10" s="422">
        <v>180</v>
      </c>
      <c r="E10" s="423">
        <v>2545</v>
      </c>
      <c r="F10" s="469">
        <v>14.08647</v>
      </c>
      <c r="G10" s="470">
        <v>60</v>
      </c>
      <c r="H10" s="479">
        <f t="shared" si="0"/>
        <v>8.4518820000000012</v>
      </c>
      <c r="I10" s="13">
        <v>1756</v>
      </c>
      <c r="J10" s="13">
        <v>1684</v>
      </c>
      <c r="K10" s="13">
        <v>916</v>
      </c>
      <c r="L10" s="16">
        <f t="shared" si="1"/>
        <v>95.899772209567203</v>
      </c>
      <c r="M10" s="29">
        <f t="shared" si="2"/>
        <v>198.53919239904988</v>
      </c>
      <c r="N10" s="133">
        <v>20</v>
      </c>
    </row>
    <row r="11" spans="1:14" x14ac:dyDescent="0.25">
      <c r="A11" s="13">
        <v>107</v>
      </c>
      <c r="B11" s="88" t="s">
        <v>67</v>
      </c>
      <c r="C11" s="480">
        <v>975</v>
      </c>
      <c r="D11" s="422">
        <v>309</v>
      </c>
      <c r="E11" s="423">
        <v>2564</v>
      </c>
      <c r="F11" s="469">
        <v>14.686820000000001</v>
      </c>
      <c r="G11" s="470">
        <v>48.314610000000002</v>
      </c>
      <c r="H11" s="479">
        <f t="shared" si="0"/>
        <v>7.0958798044020011</v>
      </c>
      <c r="I11" s="13">
        <v>3038</v>
      </c>
      <c r="J11" s="13">
        <v>3816</v>
      </c>
      <c r="K11" s="13">
        <v>3312</v>
      </c>
      <c r="L11" s="16">
        <f t="shared" si="1"/>
        <v>125.60895325872283</v>
      </c>
      <c r="M11" s="29">
        <f t="shared" si="2"/>
        <v>316.79245283018867</v>
      </c>
      <c r="N11" s="133">
        <v>47</v>
      </c>
    </row>
    <row r="12" spans="1:14" ht="16.5" thickBot="1" x14ac:dyDescent="0.3">
      <c r="A12" s="18">
        <v>108</v>
      </c>
      <c r="B12" s="90" t="s">
        <v>82</v>
      </c>
      <c r="C12" s="481">
        <v>480</v>
      </c>
      <c r="D12" s="425">
        <v>120</v>
      </c>
      <c r="E12" s="426">
        <v>911</v>
      </c>
      <c r="F12" s="472">
        <v>8.6538470000000007</v>
      </c>
      <c r="G12" s="473">
        <v>50</v>
      </c>
      <c r="H12" s="474">
        <f t="shared" si="0"/>
        <v>4.3269235000000004</v>
      </c>
      <c r="I12" s="18">
        <v>4275</v>
      </c>
      <c r="J12" s="18">
        <v>4551</v>
      </c>
      <c r="K12" s="18">
        <v>2004</v>
      </c>
      <c r="L12" s="21">
        <f t="shared" si="1"/>
        <v>106.45614035087718</v>
      </c>
      <c r="M12" s="31">
        <f t="shared" si="2"/>
        <v>160.72511535926171</v>
      </c>
      <c r="N12" s="134">
        <v>46</v>
      </c>
    </row>
    <row r="13" spans="1:14" ht="17.25" thickTop="1" thickBot="1" x14ac:dyDescent="0.3">
      <c r="A13" s="39"/>
      <c r="B13" s="44" t="s">
        <v>131</v>
      </c>
      <c r="C13" s="427">
        <v>840</v>
      </c>
      <c r="D13" s="428">
        <v>243</v>
      </c>
      <c r="E13" s="429">
        <v>2192</v>
      </c>
      <c r="F13" s="485">
        <v>19.66</v>
      </c>
      <c r="G13" s="486">
        <v>50.57</v>
      </c>
      <c r="H13" s="475">
        <f t="shared" si="0"/>
        <v>9.942062</v>
      </c>
      <c r="I13" s="135">
        <f>AVERAGE(I5:I12)</f>
        <v>3031.125</v>
      </c>
      <c r="J13" s="41">
        <f t="shared" ref="J13:K13" si="3">AVERAGE(J5:J12)</f>
        <v>3304.875</v>
      </c>
      <c r="K13" s="41">
        <f t="shared" si="3"/>
        <v>2068.75</v>
      </c>
      <c r="L13" s="34">
        <f t="shared" si="1"/>
        <v>109.03130025980452</v>
      </c>
      <c r="M13" s="125">
        <f t="shared" si="2"/>
        <v>228.47876243428269</v>
      </c>
      <c r="N13" s="131">
        <f>AVERAGE(N5:N12)</f>
        <v>29.5</v>
      </c>
    </row>
    <row r="14" spans="1:14" ht="16.5" thickTop="1" x14ac:dyDescent="0.25"/>
    <row r="23" spans="7:9" x14ac:dyDescent="0.25">
      <c r="G23" s="401"/>
      <c r="H23" s="401"/>
      <c r="I23" s="401"/>
    </row>
    <row r="24" spans="7:9" x14ac:dyDescent="0.25">
      <c r="G24" s="401"/>
      <c r="H24" s="401"/>
      <c r="I24" s="401"/>
    </row>
    <row r="25" spans="7:9" x14ac:dyDescent="0.25">
      <c r="G25" s="401"/>
      <c r="H25" s="401"/>
      <c r="I25" s="401"/>
    </row>
    <row r="26" spans="7:9" x14ac:dyDescent="0.25">
      <c r="G26" s="401"/>
      <c r="H26" s="401"/>
      <c r="I26" s="401"/>
    </row>
    <row r="27" spans="7:9" x14ac:dyDescent="0.25">
      <c r="G27" s="401"/>
      <c r="H27" s="401"/>
      <c r="I27" s="401"/>
    </row>
    <row r="28" spans="7:9" x14ac:dyDescent="0.25">
      <c r="G28" s="401"/>
      <c r="H28" s="401"/>
      <c r="I28" s="401"/>
    </row>
    <row r="29" spans="7:9" x14ac:dyDescent="0.25">
      <c r="G29" s="401"/>
      <c r="H29" s="401"/>
      <c r="I29" s="401"/>
    </row>
    <row r="30" spans="7:9" x14ac:dyDescent="0.25">
      <c r="G30" s="401"/>
      <c r="H30" s="401"/>
      <c r="I30" s="401"/>
    </row>
    <row r="31" spans="7:9" x14ac:dyDescent="0.25">
      <c r="G31" s="401"/>
      <c r="H31" s="401"/>
      <c r="I31" s="401"/>
    </row>
  </sheetData>
  <sheetProtection password="E167" sheet="1" objects="1" scenarios="1"/>
  <mergeCells count="3">
    <mergeCell ref="C3:E3"/>
    <mergeCell ref="F3:H3"/>
    <mergeCell ref="I3:M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9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11" width="12.625" customWidth="1"/>
  </cols>
  <sheetData>
    <row r="1" spans="1:11" x14ac:dyDescent="0.25">
      <c r="A1" s="3" t="s">
        <v>284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x14ac:dyDescent="0.25">
      <c r="A2" s="3" t="s">
        <v>287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6.5" thickBot="1" x14ac:dyDescent="0.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6.5" thickTop="1" x14ac:dyDescent="0.25">
      <c r="A4" s="126"/>
      <c r="B4" s="126"/>
      <c r="C4" s="126"/>
      <c r="D4" s="126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36">
        <v>926</v>
      </c>
      <c r="F6" s="122">
        <v>619</v>
      </c>
      <c r="G6" s="124">
        <v>1875</v>
      </c>
      <c r="H6" s="115">
        <v>15173</v>
      </c>
      <c r="I6" s="115">
        <v>17521</v>
      </c>
      <c r="J6" s="115">
        <v>15166</v>
      </c>
      <c r="K6" s="122">
        <f>J6/I6*365</f>
        <v>315.94030021117516</v>
      </c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28">
        <v>461</v>
      </c>
      <c r="F7" s="15">
        <v>316</v>
      </c>
      <c r="G7" s="29">
        <v>1091</v>
      </c>
      <c r="H7" s="13">
        <v>2238</v>
      </c>
      <c r="I7" s="13">
        <v>2158</v>
      </c>
      <c r="J7" s="13">
        <v>1207</v>
      </c>
      <c r="K7" s="122">
        <f t="shared" ref="K7:K70" si="1">J7/I7*365</f>
        <v>204.14967562557925</v>
      </c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28">
        <v>481</v>
      </c>
      <c r="F8" s="15">
        <v>219</v>
      </c>
      <c r="G8" s="29">
        <v>1250</v>
      </c>
      <c r="H8" s="13">
        <v>1990</v>
      </c>
      <c r="I8" s="13">
        <v>1970</v>
      </c>
      <c r="J8" s="13">
        <v>1126</v>
      </c>
      <c r="K8" s="122">
        <f t="shared" si="1"/>
        <v>208.62436548223351</v>
      </c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28">
        <v>894</v>
      </c>
      <c r="F9" s="15">
        <v>377</v>
      </c>
      <c r="G9" s="29">
        <v>2771</v>
      </c>
      <c r="H9" s="13">
        <v>1617</v>
      </c>
      <c r="I9" s="13">
        <v>1482</v>
      </c>
      <c r="J9" s="13">
        <v>2521</v>
      </c>
      <c r="K9" s="122">
        <f t="shared" si="1"/>
        <v>620.89406207827255</v>
      </c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28">
        <v>2193</v>
      </c>
      <c r="F10" s="15">
        <v>1468</v>
      </c>
      <c r="G10" s="29">
        <v>5139</v>
      </c>
      <c r="H10" s="13">
        <v>2492</v>
      </c>
      <c r="I10" s="13">
        <v>4593</v>
      </c>
      <c r="J10" s="13">
        <v>5308</v>
      </c>
      <c r="K10" s="122">
        <f t="shared" si="1"/>
        <v>421.82016111473979</v>
      </c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28">
        <v>1171</v>
      </c>
      <c r="F11" s="15">
        <v>470</v>
      </c>
      <c r="G11" s="29">
        <v>3866</v>
      </c>
      <c r="H11" s="13">
        <v>2227</v>
      </c>
      <c r="I11" s="13">
        <v>2421</v>
      </c>
      <c r="J11" s="13">
        <v>2524</v>
      </c>
      <c r="K11" s="122">
        <f t="shared" si="1"/>
        <v>380.52870714580752</v>
      </c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28">
        <v>1501</v>
      </c>
      <c r="F12" s="15">
        <v>973</v>
      </c>
      <c r="G12" s="29">
        <v>3961</v>
      </c>
      <c r="H12" s="13">
        <v>8518</v>
      </c>
      <c r="I12" s="13">
        <v>9622</v>
      </c>
      <c r="J12" s="13">
        <v>10762</v>
      </c>
      <c r="K12" s="122">
        <f t="shared" si="1"/>
        <v>408.24464768239454</v>
      </c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28">
        <v>1217</v>
      </c>
      <c r="F13" s="15">
        <v>624</v>
      </c>
      <c r="G13" s="29">
        <v>3599</v>
      </c>
      <c r="H13" s="13">
        <v>4428</v>
      </c>
      <c r="I13" s="13">
        <v>5343</v>
      </c>
      <c r="J13" s="13">
        <v>6425</v>
      </c>
      <c r="K13" s="122">
        <f t="shared" si="1"/>
        <v>438.91540333146173</v>
      </c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28">
        <v>765</v>
      </c>
      <c r="F14" s="15">
        <v>544</v>
      </c>
      <c r="G14" s="29">
        <v>1644</v>
      </c>
      <c r="H14" s="13">
        <v>16099</v>
      </c>
      <c r="I14" s="13">
        <v>17813</v>
      </c>
      <c r="J14" s="13">
        <v>13471</v>
      </c>
      <c r="K14" s="122">
        <f t="shared" si="1"/>
        <v>276.02958513445236</v>
      </c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28">
        <v>261</v>
      </c>
      <c r="F15" s="15">
        <v>77</v>
      </c>
      <c r="G15" s="29">
        <v>730</v>
      </c>
      <c r="H15" s="13">
        <v>4506</v>
      </c>
      <c r="I15" s="13">
        <v>4014</v>
      </c>
      <c r="J15" s="13">
        <v>1701</v>
      </c>
      <c r="K15" s="122">
        <f t="shared" si="1"/>
        <v>154.67488789237669</v>
      </c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28">
        <v>292</v>
      </c>
      <c r="F16" s="15">
        <v>101</v>
      </c>
      <c r="G16" s="29">
        <v>659</v>
      </c>
      <c r="H16" s="13">
        <v>3243</v>
      </c>
      <c r="I16" s="13">
        <v>3111</v>
      </c>
      <c r="J16" s="13">
        <v>1258</v>
      </c>
      <c r="K16" s="122">
        <f t="shared" si="1"/>
        <v>147.59562841530055</v>
      </c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28">
        <v>485</v>
      </c>
      <c r="F17" s="15">
        <v>122</v>
      </c>
      <c r="G17" s="29">
        <v>1344</v>
      </c>
      <c r="H17" s="13">
        <v>3506</v>
      </c>
      <c r="I17" s="13">
        <v>3109</v>
      </c>
      <c r="J17" s="13">
        <v>2918</v>
      </c>
      <c r="K17" s="122">
        <f t="shared" si="1"/>
        <v>342.57639112254748</v>
      </c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28">
        <v>1231</v>
      </c>
      <c r="F18" s="15">
        <v>291</v>
      </c>
      <c r="G18" s="29">
        <v>4721</v>
      </c>
      <c r="H18" s="13">
        <v>4651</v>
      </c>
      <c r="I18" s="13">
        <v>5006</v>
      </c>
      <c r="J18" s="13">
        <v>4967</v>
      </c>
      <c r="K18" s="122">
        <f t="shared" si="1"/>
        <v>362.15641230523374</v>
      </c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28">
        <v>698</v>
      </c>
      <c r="F19" s="15">
        <v>190</v>
      </c>
      <c r="G19" s="29">
        <v>2296</v>
      </c>
      <c r="H19" s="13">
        <v>4519</v>
      </c>
      <c r="I19" s="13">
        <v>4382</v>
      </c>
      <c r="J19" s="13">
        <v>2664</v>
      </c>
      <c r="K19" s="122">
        <f t="shared" si="1"/>
        <v>221.89867640346876</v>
      </c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28">
        <v>1222</v>
      </c>
      <c r="F20" s="15">
        <v>602</v>
      </c>
      <c r="G20" s="29">
        <v>3935</v>
      </c>
      <c r="H20" s="13">
        <v>10675</v>
      </c>
      <c r="I20" s="13">
        <v>10595</v>
      </c>
      <c r="J20" s="13">
        <v>10847</v>
      </c>
      <c r="K20" s="122">
        <f t="shared" si="1"/>
        <v>373.68145351580932</v>
      </c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28">
        <v>855</v>
      </c>
      <c r="F21" s="15">
        <v>224</v>
      </c>
      <c r="G21" s="29">
        <v>3283</v>
      </c>
      <c r="H21" s="13">
        <v>7683</v>
      </c>
      <c r="I21" s="13">
        <v>7758</v>
      </c>
      <c r="J21" s="13">
        <v>6358</v>
      </c>
      <c r="K21" s="122">
        <f t="shared" si="1"/>
        <v>299.13250837844805</v>
      </c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28">
        <v>601</v>
      </c>
      <c r="F22" s="15">
        <v>287</v>
      </c>
      <c r="G22" s="29">
        <v>1470</v>
      </c>
      <c r="H22" s="13">
        <v>15206</v>
      </c>
      <c r="I22" s="13">
        <v>18103</v>
      </c>
      <c r="J22" s="13">
        <v>10563</v>
      </c>
      <c r="K22" s="122">
        <f t="shared" si="1"/>
        <v>212.97547367839587</v>
      </c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28">
        <v>271</v>
      </c>
      <c r="F23" s="15">
        <v>85</v>
      </c>
      <c r="G23" s="29">
        <v>663</v>
      </c>
      <c r="H23" s="13">
        <v>3477</v>
      </c>
      <c r="I23" s="13">
        <v>3420</v>
      </c>
      <c r="J23" s="13">
        <v>1767</v>
      </c>
      <c r="K23" s="122">
        <f t="shared" si="1"/>
        <v>188.58333333333334</v>
      </c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28">
        <v>312</v>
      </c>
      <c r="F24" s="15">
        <v>104</v>
      </c>
      <c r="G24" s="29">
        <v>662</v>
      </c>
      <c r="H24" s="13">
        <v>2615</v>
      </c>
      <c r="I24" s="13">
        <v>2793</v>
      </c>
      <c r="J24" s="13">
        <v>1082</v>
      </c>
      <c r="K24" s="122">
        <f t="shared" si="1"/>
        <v>141.39992839240961</v>
      </c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28">
        <v>460</v>
      </c>
      <c r="F25" s="15">
        <v>77</v>
      </c>
      <c r="G25" s="29">
        <v>1187</v>
      </c>
      <c r="H25" s="13">
        <v>3664</v>
      </c>
      <c r="I25" s="13">
        <v>3885</v>
      </c>
      <c r="J25" s="13">
        <v>2698</v>
      </c>
      <c r="K25" s="122">
        <f t="shared" si="1"/>
        <v>253.48005148005149</v>
      </c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28">
        <v>1225</v>
      </c>
      <c r="F26" s="15">
        <v>215</v>
      </c>
      <c r="G26" s="29">
        <v>5317</v>
      </c>
      <c r="H26" s="13">
        <v>3378</v>
      </c>
      <c r="I26" s="13">
        <v>3968</v>
      </c>
      <c r="J26" s="13">
        <v>4379</v>
      </c>
      <c r="K26" s="122">
        <f t="shared" si="1"/>
        <v>402.80619959677415</v>
      </c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28">
        <v>534</v>
      </c>
      <c r="F27" s="15">
        <v>112</v>
      </c>
      <c r="G27" s="29">
        <v>1539</v>
      </c>
      <c r="H27" s="13">
        <v>3514</v>
      </c>
      <c r="I27" s="13">
        <v>3970</v>
      </c>
      <c r="J27" s="13">
        <v>2216</v>
      </c>
      <c r="K27" s="122">
        <f t="shared" si="1"/>
        <v>203.73803526448364</v>
      </c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28">
        <v>950</v>
      </c>
      <c r="F28" s="15">
        <v>285</v>
      </c>
      <c r="G28" s="29">
        <v>3255</v>
      </c>
      <c r="H28" s="13">
        <v>9602</v>
      </c>
      <c r="I28" s="13">
        <v>10383</v>
      </c>
      <c r="J28" s="13">
        <v>10043</v>
      </c>
      <c r="K28" s="122">
        <f t="shared" si="1"/>
        <v>353.04777039391314</v>
      </c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28">
        <v>957</v>
      </c>
      <c r="F29" s="15">
        <v>155</v>
      </c>
      <c r="G29" s="29">
        <v>4088</v>
      </c>
      <c r="H29" s="13">
        <v>6766</v>
      </c>
      <c r="I29" s="13">
        <v>7445</v>
      </c>
      <c r="J29" s="13">
        <v>5681</v>
      </c>
      <c r="K29" s="122">
        <f t="shared" si="1"/>
        <v>278.51779717931498</v>
      </c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509</v>
      </c>
      <c r="F30" s="15">
        <v>170</v>
      </c>
      <c r="G30" s="29">
        <v>1309</v>
      </c>
      <c r="H30" s="13">
        <v>14958</v>
      </c>
      <c r="I30" s="13">
        <v>16095</v>
      </c>
      <c r="J30" s="13">
        <v>9427</v>
      </c>
      <c r="K30" s="122">
        <f t="shared" si="1"/>
        <v>213.78409443926685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268</v>
      </c>
      <c r="F31" s="15">
        <v>58</v>
      </c>
      <c r="G31" s="29">
        <v>730</v>
      </c>
      <c r="H31" s="13">
        <v>3165</v>
      </c>
      <c r="I31" s="13">
        <v>3617</v>
      </c>
      <c r="J31" s="13">
        <v>1341</v>
      </c>
      <c r="K31" s="122">
        <f t="shared" si="1"/>
        <v>135.32347249101466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359</v>
      </c>
      <c r="F32" s="15">
        <v>131</v>
      </c>
      <c r="G32" s="29">
        <v>774</v>
      </c>
      <c r="H32" s="13">
        <v>2476</v>
      </c>
      <c r="I32" s="13">
        <v>2479</v>
      </c>
      <c r="J32" s="13">
        <v>1081</v>
      </c>
      <c r="K32" s="122">
        <f t="shared" si="1"/>
        <v>159.16296893908836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414</v>
      </c>
      <c r="F33" s="15">
        <v>65</v>
      </c>
      <c r="G33" s="29">
        <v>1030</v>
      </c>
      <c r="H33" s="13">
        <v>3658</v>
      </c>
      <c r="I33" s="13">
        <v>3868</v>
      </c>
      <c r="J33" s="13">
        <v>2488</v>
      </c>
      <c r="K33" s="122">
        <f t="shared" si="1"/>
        <v>234.77766287487071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1610</v>
      </c>
      <c r="F34" s="15">
        <v>201</v>
      </c>
      <c r="G34" s="29">
        <v>6468</v>
      </c>
      <c r="H34" s="13">
        <v>4513</v>
      </c>
      <c r="I34" s="13">
        <v>4273</v>
      </c>
      <c r="J34" s="13">
        <v>4627</v>
      </c>
      <c r="K34" s="122">
        <f t="shared" si="1"/>
        <v>395.2387081675638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302</v>
      </c>
      <c r="F35" s="15">
        <v>39</v>
      </c>
      <c r="G35" s="29">
        <v>699</v>
      </c>
      <c r="H35" s="13">
        <v>8518</v>
      </c>
      <c r="I35" s="13">
        <v>5375</v>
      </c>
      <c r="J35" s="13">
        <v>5362</v>
      </c>
      <c r="K35" s="122">
        <f t="shared" si="1"/>
        <v>364.11720930232559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758</v>
      </c>
      <c r="F36" s="15">
        <v>210</v>
      </c>
      <c r="G36" s="29">
        <v>1926</v>
      </c>
      <c r="H36" s="13">
        <v>10808</v>
      </c>
      <c r="I36" s="13">
        <v>10107</v>
      </c>
      <c r="J36" s="13">
        <v>10739</v>
      </c>
      <c r="K36" s="122">
        <f t="shared" si="1"/>
        <v>387.82378549520138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646</v>
      </c>
      <c r="F37" s="15">
        <v>105</v>
      </c>
      <c r="G37" s="29">
        <v>1717</v>
      </c>
      <c r="H37" s="13">
        <v>7129</v>
      </c>
      <c r="I37" s="13">
        <v>7850</v>
      </c>
      <c r="J37" s="13">
        <v>4960</v>
      </c>
      <c r="K37" s="122">
        <f t="shared" si="1"/>
        <v>230.62420382165604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499</v>
      </c>
      <c r="F38" s="15">
        <v>140</v>
      </c>
      <c r="G38" s="29">
        <v>1252</v>
      </c>
      <c r="H38" s="13">
        <v>13853</v>
      </c>
      <c r="I38" s="13">
        <v>14520</v>
      </c>
      <c r="J38" s="13">
        <v>8762</v>
      </c>
      <c r="K38" s="122">
        <f t="shared" si="1"/>
        <v>220.2568870523416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242</v>
      </c>
      <c r="F39" s="15">
        <v>46</v>
      </c>
      <c r="G39" s="29">
        <v>636</v>
      </c>
      <c r="H39" s="13">
        <v>3753</v>
      </c>
      <c r="I39" s="13">
        <v>3713</v>
      </c>
      <c r="J39" s="13">
        <v>1385</v>
      </c>
      <c r="K39" s="122">
        <f t="shared" si="1"/>
        <v>136.15001346619982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264</v>
      </c>
      <c r="F40" s="15">
        <v>90</v>
      </c>
      <c r="G40" s="29">
        <v>594</v>
      </c>
      <c r="H40" s="13">
        <v>3110</v>
      </c>
      <c r="I40" s="13">
        <v>3091</v>
      </c>
      <c r="J40" s="13">
        <v>1100</v>
      </c>
      <c r="K40" s="122">
        <f t="shared" si="1"/>
        <v>129.89323843416372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410</v>
      </c>
      <c r="F41" s="15">
        <v>73</v>
      </c>
      <c r="G41" s="29">
        <v>972</v>
      </c>
      <c r="H41" s="13">
        <v>3325</v>
      </c>
      <c r="I41" s="13">
        <v>3494</v>
      </c>
      <c r="J41" s="13">
        <v>2319</v>
      </c>
      <c r="K41" s="122">
        <f t="shared" si="1"/>
        <v>242.25386376645679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802</v>
      </c>
      <c r="F42" s="15">
        <v>98</v>
      </c>
      <c r="G42" s="29">
        <v>2500</v>
      </c>
      <c r="H42" s="13">
        <v>3702</v>
      </c>
      <c r="I42" s="13">
        <v>4747</v>
      </c>
      <c r="J42" s="13">
        <v>3580</v>
      </c>
      <c r="K42" s="122">
        <f t="shared" si="1"/>
        <v>275.26859068885614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298</v>
      </c>
      <c r="F43" s="15">
        <v>187</v>
      </c>
      <c r="G43" s="29">
        <v>435</v>
      </c>
      <c r="H43" s="13">
        <v>3868</v>
      </c>
      <c r="I43" s="13">
        <v>6751</v>
      </c>
      <c r="J43" s="13">
        <v>2481</v>
      </c>
      <c r="K43" s="122">
        <f t="shared" si="1"/>
        <v>134.13790549548216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798</v>
      </c>
      <c r="F44" s="15">
        <v>228</v>
      </c>
      <c r="G44" s="29">
        <v>1990</v>
      </c>
      <c r="H44" s="13">
        <v>9228</v>
      </c>
      <c r="I44" s="13">
        <v>10618</v>
      </c>
      <c r="J44" s="13">
        <v>9354</v>
      </c>
      <c r="K44" s="122">
        <f t="shared" si="1"/>
        <v>321.54925598041063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552</v>
      </c>
      <c r="F45" s="15">
        <v>53</v>
      </c>
      <c r="G45" s="29">
        <v>1172</v>
      </c>
      <c r="H45" s="13">
        <v>7992</v>
      </c>
      <c r="I45" s="13">
        <v>8500</v>
      </c>
      <c r="J45" s="13">
        <v>4458</v>
      </c>
      <c r="K45" s="122">
        <f t="shared" si="1"/>
        <v>191.43176470588236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564</v>
      </c>
      <c r="F46" s="15">
        <v>139</v>
      </c>
      <c r="G46" s="29">
        <v>1271</v>
      </c>
      <c r="H46" s="13">
        <v>12991</v>
      </c>
      <c r="I46" s="13">
        <v>13314</v>
      </c>
      <c r="J46" s="13">
        <v>8438</v>
      </c>
      <c r="K46" s="122">
        <f t="shared" si="1"/>
        <v>231.32567222472588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269</v>
      </c>
      <c r="F47" s="15">
        <v>71</v>
      </c>
      <c r="G47" s="29">
        <v>753</v>
      </c>
      <c r="H47" s="13">
        <v>3024</v>
      </c>
      <c r="I47" s="13">
        <v>2988</v>
      </c>
      <c r="J47" s="13">
        <v>1423</v>
      </c>
      <c r="K47" s="122">
        <f t="shared" si="1"/>
        <v>173.82697456492636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316</v>
      </c>
      <c r="F48" s="15">
        <v>105</v>
      </c>
      <c r="G48" s="29">
        <v>682</v>
      </c>
      <c r="H48" s="13">
        <v>2307</v>
      </c>
      <c r="I48" s="13">
        <v>2588</v>
      </c>
      <c r="J48" s="13">
        <v>820</v>
      </c>
      <c r="K48" s="122">
        <f t="shared" si="1"/>
        <v>115.64914992272024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415</v>
      </c>
      <c r="F49" s="15">
        <v>151</v>
      </c>
      <c r="G49" s="29">
        <v>1000</v>
      </c>
      <c r="H49" s="13">
        <v>3734</v>
      </c>
      <c r="I49" s="13">
        <v>3763</v>
      </c>
      <c r="J49" s="13">
        <v>2290</v>
      </c>
      <c r="K49" s="122">
        <f t="shared" si="1"/>
        <v>222.12330587297367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916</v>
      </c>
      <c r="F50" s="15">
        <v>202</v>
      </c>
      <c r="G50" s="29">
        <v>2535</v>
      </c>
      <c r="H50" s="13">
        <v>3747</v>
      </c>
      <c r="I50" s="13">
        <v>3341</v>
      </c>
      <c r="J50" s="13">
        <v>3991</v>
      </c>
      <c r="K50" s="122">
        <f t="shared" si="1"/>
        <v>436.01167315175098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432</v>
      </c>
      <c r="F51" s="15">
        <v>292</v>
      </c>
      <c r="G51" s="29">
        <v>679</v>
      </c>
      <c r="H51" s="13">
        <v>3231</v>
      </c>
      <c r="I51" s="13">
        <v>3799</v>
      </c>
      <c r="J51" s="13">
        <v>1915</v>
      </c>
      <c r="K51" s="122">
        <f t="shared" si="1"/>
        <v>183.98920768623321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572</v>
      </c>
      <c r="F52" s="15">
        <v>161</v>
      </c>
      <c r="G52" s="29">
        <v>1396</v>
      </c>
      <c r="H52" s="13">
        <v>8587</v>
      </c>
      <c r="I52" s="13">
        <v>9524</v>
      </c>
      <c r="J52" s="13">
        <v>8423</v>
      </c>
      <c r="K52" s="122">
        <f t="shared" si="1"/>
        <v>322.80501889962198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719</v>
      </c>
      <c r="F53" s="15">
        <v>109</v>
      </c>
      <c r="G53" s="29">
        <v>1953</v>
      </c>
      <c r="H53" s="13">
        <v>6001</v>
      </c>
      <c r="I53" s="13">
        <v>6578</v>
      </c>
      <c r="J53" s="13">
        <v>3884</v>
      </c>
      <c r="K53" s="122">
        <f t="shared" si="1"/>
        <v>215.51535421100638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524</v>
      </c>
      <c r="F54" s="15">
        <v>175</v>
      </c>
      <c r="G54" s="29">
        <v>1272</v>
      </c>
      <c r="H54" s="13">
        <v>10627</v>
      </c>
      <c r="I54" s="13">
        <v>10864</v>
      </c>
      <c r="J54" s="13">
        <v>8202</v>
      </c>
      <c r="K54" s="122">
        <f t="shared" si="1"/>
        <v>275.56424889543445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324</v>
      </c>
      <c r="F55" s="15">
        <v>134</v>
      </c>
      <c r="G55" s="29">
        <v>779</v>
      </c>
      <c r="H55" s="13">
        <v>2401</v>
      </c>
      <c r="I55" s="13">
        <v>2646</v>
      </c>
      <c r="J55" s="13">
        <v>1181</v>
      </c>
      <c r="K55" s="122">
        <f t="shared" si="1"/>
        <v>162.91194255479971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351</v>
      </c>
      <c r="F56" s="15">
        <v>122</v>
      </c>
      <c r="G56" s="29">
        <v>875</v>
      </c>
      <c r="H56" s="13">
        <v>1768</v>
      </c>
      <c r="I56" s="13">
        <v>1899</v>
      </c>
      <c r="J56" s="13">
        <v>689</v>
      </c>
      <c r="K56" s="122">
        <f t="shared" si="1"/>
        <v>132.43022643496579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496</v>
      </c>
      <c r="F57" s="15">
        <v>210</v>
      </c>
      <c r="G57" s="29">
        <v>1106</v>
      </c>
      <c r="H57" s="13">
        <v>2729</v>
      </c>
      <c r="I57" s="13">
        <v>2995</v>
      </c>
      <c r="J57" s="13">
        <v>2025</v>
      </c>
      <c r="K57" s="122">
        <f t="shared" si="1"/>
        <v>246.78631051752919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900</v>
      </c>
      <c r="F58" s="15">
        <v>323</v>
      </c>
      <c r="G58" s="29">
        <v>1826</v>
      </c>
      <c r="H58" s="13">
        <v>3328</v>
      </c>
      <c r="I58" s="13">
        <v>3149</v>
      </c>
      <c r="J58" s="13">
        <v>4168</v>
      </c>
      <c r="K58" s="122">
        <f t="shared" si="1"/>
        <v>483.11209907907272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598</v>
      </c>
      <c r="F59" s="15">
        <v>231</v>
      </c>
      <c r="G59" s="29">
        <v>1363</v>
      </c>
      <c r="H59" s="13">
        <v>2141</v>
      </c>
      <c r="I59" s="13">
        <v>2523</v>
      </c>
      <c r="J59" s="13">
        <v>1533</v>
      </c>
      <c r="K59" s="122">
        <f t="shared" si="1"/>
        <v>221.77764565992865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585</v>
      </c>
      <c r="F60" s="15">
        <v>149</v>
      </c>
      <c r="G60" s="29">
        <v>1556</v>
      </c>
      <c r="H60" s="13">
        <v>6188</v>
      </c>
      <c r="I60" s="13">
        <v>7876</v>
      </c>
      <c r="J60" s="13">
        <v>6739</v>
      </c>
      <c r="K60" s="122">
        <f t="shared" si="1"/>
        <v>312.30764347384462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652</v>
      </c>
      <c r="F61" s="15">
        <v>139</v>
      </c>
      <c r="G61" s="29">
        <v>1367</v>
      </c>
      <c r="H61" s="13">
        <v>4387</v>
      </c>
      <c r="I61" s="13">
        <v>5186</v>
      </c>
      <c r="J61" s="13">
        <v>3086</v>
      </c>
      <c r="K61" s="122">
        <f t="shared" si="1"/>
        <v>217.19822599305823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661</v>
      </c>
      <c r="F62" s="15">
        <v>250</v>
      </c>
      <c r="G62" s="29">
        <v>1476</v>
      </c>
      <c r="H62" s="13">
        <v>11406</v>
      </c>
      <c r="I62" s="13">
        <v>12745</v>
      </c>
      <c r="J62" s="13">
        <v>6861</v>
      </c>
      <c r="K62" s="122">
        <f t="shared" si="1"/>
        <v>196.48999607689291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315</v>
      </c>
      <c r="F63" s="15">
        <v>155</v>
      </c>
      <c r="G63" s="29">
        <v>699</v>
      </c>
      <c r="H63" s="13">
        <v>2755</v>
      </c>
      <c r="I63" s="13">
        <v>3076</v>
      </c>
      <c r="J63" s="13">
        <v>857</v>
      </c>
      <c r="K63" s="122">
        <f t="shared" si="1"/>
        <v>101.69213263979194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400</v>
      </c>
      <c r="F64" s="15">
        <v>166</v>
      </c>
      <c r="G64" s="29">
        <v>901</v>
      </c>
      <c r="H64" s="13">
        <v>2183</v>
      </c>
      <c r="I64" s="13">
        <v>1985</v>
      </c>
      <c r="J64" s="13">
        <v>889</v>
      </c>
      <c r="K64" s="122">
        <f t="shared" si="1"/>
        <v>163.46851385390428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841</v>
      </c>
      <c r="F65" s="15">
        <v>253</v>
      </c>
      <c r="G65" s="29">
        <v>2197</v>
      </c>
      <c r="H65" s="13">
        <v>1707</v>
      </c>
      <c r="I65" s="13">
        <v>2204</v>
      </c>
      <c r="J65" s="13">
        <v>1528</v>
      </c>
      <c r="K65" s="122">
        <f t="shared" si="1"/>
        <v>253.04900181488202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1566</v>
      </c>
      <c r="F66" s="15">
        <v>630</v>
      </c>
      <c r="G66" s="29">
        <v>7199</v>
      </c>
      <c r="H66" s="13">
        <v>2848</v>
      </c>
      <c r="I66" s="13">
        <v>3386</v>
      </c>
      <c r="J66" s="13">
        <v>3608</v>
      </c>
      <c r="K66" s="122">
        <f t="shared" si="1"/>
        <v>388.93089190785588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634</v>
      </c>
      <c r="F67" s="15">
        <v>238</v>
      </c>
      <c r="G67" s="29">
        <v>1406</v>
      </c>
      <c r="H67" s="13">
        <v>1817</v>
      </c>
      <c r="I67" s="13">
        <v>2055</v>
      </c>
      <c r="J67" s="13">
        <v>1299</v>
      </c>
      <c r="K67" s="122">
        <f t="shared" si="1"/>
        <v>230.72262773722628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760</v>
      </c>
      <c r="F68" s="15">
        <v>265</v>
      </c>
      <c r="G68" s="29">
        <v>1822</v>
      </c>
      <c r="H68" s="13">
        <v>6466</v>
      </c>
      <c r="I68" s="13">
        <v>7319</v>
      </c>
      <c r="J68" s="13">
        <v>5885</v>
      </c>
      <c r="K68" s="122">
        <f t="shared" si="1"/>
        <v>293.4861319852439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800</v>
      </c>
      <c r="F69" s="15">
        <v>231</v>
      </c>
      <c r="G69" s="29">
        <v>2086</v>
      </c>
      <c r="H69" s="13">
        <v>4053</v>
      </c>
      <c r="I69" s="13">
        <v>4306</v>
      </c>
      <c r="J69" s="13">
        <v>2832</v>
      </c>
      <c r="K69" s="122">
        <f t="shared" si="1"/>
        <v>240.05573618207154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867</v>
      </c>
      <c r="F70" s="15">
        <v>314</v>
      </c>
      <c r="G70" s="29">
        <v>2222</v>
      </c>
      <c r="H70" s="128">
        <v>10915</v>
      </c>
      <c r="I70" s="128">
        <v>11910</v>
      </c>
      <c r="J70" s="128">
        <v>5867</v>
      </c>
      <c r="K70" s="122">
        <f t="shared" si="1"/>
        <v>179.80310663308143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28">
        <v>414</v>
      </c>
      <c r="F71" s="15">
        <v>190</v>
      </c>
      <c r="G71" s="29">
        <v>1113</v>
      </c>
      <c r="H71" s="13">
        <v>1367</v>
      </c>
      <c r="I71" s="13">
        <v>1585</v>
      </c>
      <c r="J71" s="13">
        <v>638</v>
      </c>
      <c r="K71" s="122">
        <f t="shared" ref="K71:K84" si="3">J71/I71*365</f>
        <v>146.9211356466877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28">
        <v>414</v>
      </c>
      <c r="F72" s="15">
        <v>232</v>
      </c>
      <c r="G72" s="29">
        <v>756</v>
      </c>
      <c r="H72" s="13">
        <v>899</v>
      </c>
      <c r="I72" s="13">
        <v>1224</v>
      </c>
      <c r="J72" s="13">
        <v>562</v>
      </c>
      <c r="K72" s="122">
        <f t="shared" si="3"/>
        <v>167.58986928104574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28">
        <v>984</v>
      </c>
      <c r="F73" s="15">
        <v>392</v>
      </c>
      <c r="G73" s="29">
        <v>2367</v>
      </c>
      <c r="H73" s="13">
        <v>920</v>
      </c>
      <c r="I73" s="13">
        <v>1277</v>
      </c>
      <c r="J73" s="13">
        <v>1171</v>
      </c>
      <c r="K73" s="122">
        <f t="shared" si="3"/>
        <v>334.70242756460453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28">
        <v>2013</v>
      </c>
      <c r="F74" s="15">
        <v>731</v>
      </c>
      <c r="G74" s="29">
        <v>7934</v>
      </c>
      <c r="H74" s="13">
        <v>1593</v>
      </c>
      <c r="I74" s="13">
        <v>2656</v>
      </c>
      <c r="J74" s="13">
        <v>2546</v>
      </c>
      <c r="K74" s="122">
        <f t="shared" si="3"/>
        <v>349.88328313253015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28">
        <v>772</v>
      </c>
      <c r="F75" s="15">
        <v>293</v>
      </c>
      <c r="G75" s="29">
        <v>2088</v>
      </c>
      <c r="H75" s="13">
        <v>1314</v>
      </c>
      <c r="I75" s="13">
        <v>1566</v>
      </c>
      <c r="J75" s="13">
        <v>1048</v>
      </c>
      <c r="K75" s="122">
        <f t="shared" si="3"/>
        <v>244.2656449553001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28">
        <v>769</v>
      </c>
      <c r="F76" s="15">
        <v>349</v>
      </c>
      <c r="G76" s="29">
        <v>1699</v>
      </c>
      <c r="H76" s="13">
        <v>3610</v>
      </c>
      <c r="I76" s="13">
        <v>5332</v>
      </c>
      <c r="J76" s="13">
        <v>4164</v>
      </c>
      <c r="K76" s="122">
        <f t="shared" si="3"/>
        <v>285.0450112528132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28">
        <v>861</v>
      </c>
      <c r="F77" s="15">
        <v>261</v>
      </c>
      <c r="G77" s="29">
        <v>2574</v>
      </c>
      <c r="H77" s="13">
        <v>3496</v>
      </c>
      <c r="I77" s="13">
        <v>4102</v>
      </c>
      <c r="J77" s="13">
        <v>2217</v>
      </c>
      <c r="K77" s="122">
        <f t="shared" si="3"/>
        <v>197.27084349097998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28">
        <v>782</v>
      </c>
      <c r="F78" s="15">
        <v>288</v>
      </c>
      <c r="G78" s="29">
        <v>1818</v>
      </c>
      <c r="H78" s="13">
        <v>11857</v>
      </c>
      <c r="I78" s="13">
        <v>12154</v>
      </c>
      <c r="J78" s="13">
        <v>5569</v>
      </c>
      <c r="K78" s="122">
        <f t="shared" si="3"/>
        <v>167.24411716307387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28">
        <v>484</v>
      </c>
      <c r="F79" s="15">
        <v>167</v>
      </c>
      <c r="G79" s="29">
        <v>1504</v>
      </c>
      <c r="H79" s="13">
        <v>889</v>
      </c>
      <c r="I79" s="13">
        <v>967</v>
      </c>
      <c r="J79" s="13">
        <v>560</v>
      </c>
      <c r="K79" s="122">
        <f t="shared" si="3"/>
        <v>211.37538779731128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28">
        <v>563</v>
      </c>
      <c r="F80" s="15">
        <v>223</v>
      </c>
      <c r="G80" s="29">
        <v>1307</v>
      </c>
      <c r="H80" s="13">
        <v>836</v>
      </c>
      <c r="I80" s="13">
        <v>902</v>
      </c>
      <c r="J80" s="13">
        <v>497</v>
      </c>
      <c r="K80" s="122">
        <f t="shared" si="3"/>
        <v>201.11419068736143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28">
        <v>944</v>
      </c>
      <c r="F81" s="15">
        <v>314</v>
      </c>
      <c r="G81" s="29">
        <v>2506</v>
      </c>
      <c r="H81" s="13">
        <v>1075</v>
      </c>
      <c r="I81" s="13">
        <v>1095</v>
      </c>
      <c r="J81" s="13">
        <v>1151</v>
      </c>
      <c r="K81" s="122">
        <f t="shared" si="3"/>
        <v>383.66666666666669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28">
        <v>2354</v>
      </c>
      <c r="F82" s="15">
        <v>1100</v>
      </c>
      <c r="G82" s="29">
        <v>8360</v>
      </c>
      <c r="H82" s="13">
        <v>3030</v>
      </c>
      <c r="I82" s="13">
        <v>1838</v>
      </c>
      <c r="J82" s="13">
        <v>3742</v>
      </c>
      <c r="K82" s="122">
        <f t="shared" si="3"/>
        <v>743.10663764961919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28">
        <v>1449</v>
      </c>
      <c r="F83" s="15">
        <v>267</v>
      </c>
      <c r="G83" s="29">
        <v>6701</v>
      </c>
      <c r="H83" s="13">
        <v>1218</v>
      </c>
      <c r="I83" s="13">
        <v>1421</v>
      </c>
      <c r="J83" s="13">
        <v>844</v>
      </c>
      <c r="K83" s="122">
        <f t="shared" si="3"/>
        <v>216.79099225897255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28">
        <v>954</v>
      </c>
      <c r="F84" s="15">
        <v>354</v>
      </c>
      <c r="G84" s="29">
        <v>2371</v>
      </c>
      <c r="H84" s="13">
        <v>4163</v>
      </c>
      <c r="I84" s="13">
        <v>4238</v>
      </c>
      <c r="J84" s="13">
        <v>4089</v>
      </c>
      <c r="K84" s="122">
        <f t="shared" si="3"/>
        <v>352.16729589428974</v>
      </c>
    </row>
    <row r="85" spans="1:11" x14ac:dyDescent="0.25">
      <c r="A85" s="13">
        <v>108</v>
      </c>
      <c r="B85" s="116" t="str">
        <f t="shared" si="2"/>
        <v>2017KS Ostrava</v>
      </c>
      <c r="C85" s="13">
        <v>2017</v>
      </c>
      <c r="D85" s="13" t="s">
        <v>82</v>
      </c>
      <c r="E85" s="28">
        <v>1016</v>
      </c>
      <c r="F85" s="15">
        <v>150</v>
      </c>
      <c r="G85" s="29">
        <v>3261</v>
      </c>
      <c r="H85" s="13">
        <v>4168</v>
      </c>
      <c r="I85" s="13">
        <v>4109</v>
      </c>
      <c r="J85" s="13">
        <v>2277</v>
      </c>
      <c r="K85" s="15">
        <f>J85/I85*365</f>
        <v>202.26454125091263</v>
      </c>
    </row>
    <row r="86" spans="1:11" x14ac:dyDescent="0.25">
      <c r="A86" s="115">
        <v>101</v>
      </c>
      <c r="B86" s="399" t="str">
        <f t="shared" ref="B86:B93" si="4">CONCATENATE(C86,D86)</f>
        <v>2018MS Praha</v>
      </c>
      <c r="C86" s="115">
        <v>2018</v>
      </c>
      <c r="D86" s="115" t="s">
        <v>3</v>
      </c>
      <c r="E86" s="136">
        <v>789</v>
      </c>
      <c r="F86" s="122">
        <v>286</v>
      </c>
      <c r="G86" s="124">
        <v>2012</v>
      </c>
      <c r="H86" s="115">
        <v>11204</v>
      </c>
      <c r="I86" s="115">
        <v>11737</v>
      </c>
      <c r="J86" s="115">
        <v>5039</v>
      </c>
      <c r="K86" s="122">
        <f t="shared" ref="K86:K92" si="5">J86/I86*365</f>
        <v>156.70401295049842</v>
      </c>
    </row>
    <row r="87" spans="1:11" x14ac:dyDescent="0.25">
      <c r="A87" s="13">
        <v>102</v>
      </c>
      <c r="B87" s="116" t="str">
        <f t="shared" si="4"/>
        <v>2018KS Praha</v>
      </c>
      <c r="C87" s="13">
        <v>2018</v>
      </c>
      <c r="D87" s="13" t="s">
        <v>14</v>
      </c>
      <c r="E87" s="28">
        <v>608</v>
      </c>
      <c r="F87" s="15">
        <v>154</v>
      </c>
      <c r="G87" s="29">
        <v>2044</v>
      </c>
      <c r="H87" s="13">
        <v>884</v>
      </c>
      <c r="I87" s="13">
        <v>906</v>
      </c>
      <c r="J87" s="13">
        <v>537</v>
      </c>
      <c r="K87" s="122">
        <f t="shared" si="5"/>
        <v>216.34105960264901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28">
        <v>707</v>
      </c>
      <c r="F88" s="15">
        <v>232</v>
      </c>
      <c r="G88" s="29">
        <v>2051</v>
      </c>
      <c r="H88" s="13">
        <v>671</v>
      </c>
      <c r="I88" s="13">
        <v>683</v>
      </c>
      <c r="J88" s="13">
        <v>491</v>
      </c>
      <c r="K88" s="122">
        <f t="shared" si="5"/>
        <v>262.39385065885796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28">
        <v>802</v>
      </c>
      <c r="F89" s="15">
        <v>192</v>
      </c>
      <c r="G89" s="29">
        <v>2287</v>
      </c>
      <c r="H89" s="13">
        <v>1442</v>
      </c>
      <c r="I89" s="13">
        <v>1337</v>
      </c>
      <c r="J89" s="13">
        <v>1256</v>
      </c>
      <c r="K89" s="122">
        <f t="shared" si="5"/>
        <v>342.88706058339568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28">
        <v>1873</v>
      </c>
      <c r="F90" s="15">
        <v>1279</v>
      </c>
      <c r="G90" s="29">
        <v>4967</v>
      </c>
      <c r="H90" s="13">
        <v>979</v>
      </c>
      <c r="I90" s="13">
        <v>1725</v>
      </c>
      <c r="J90" s="13">
        <v>2995</v>
      </c>
      <c r="K90" s="122">
        <f t="shared" si="5"/>
        <v>633.72463768115938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28">
        <v>798</v>
      </c>
      <c r="F91" s="15">
        <v>180</v>
      </c>
      <c r="G91" s="29">
        <v>2545</v>
      </c>
      <c r="H91" s="13">
        <v>1756</v>
      </c>
      <c r="I91" s="13">
        <v>1684</v>
      </c>
      <c r="J91" s="13">
        <v>916</v>
      </c>
      <c r="K91" s="122">
        <f t="shared" si="5"/>
        <v>198.53919239904988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28">
        <v>975</v>
      </c>
      <c r="F92" s="15">
        <v>309</v>
      </c>
      <c r="G92" s="29">
        <v>2564</v>
      </c>
      <c r="H92" s="13">
        <v>3038</v>
      </c>
      <c r="I92" s="13">
        <v>3816</v>
      </c>
      <c r="J92" s="13">
        <v>3312</v>
      </c>
      <c r="K92" s="122">
        <f t="shared" si="5"/>
        <v>316.79245283018867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30">
        <v>480</v>
      </c>
      <c r="F93" s="20">
        <v>120</v>
      </c>
      <c r="G93" s="31">
        <v>911</v>
      </c>
      <c r="H93" s="18">
        <v>4275</v>
      </c>
      <c r="I93" s="18">
        <v>4551</v>
      </c>
      <c r="J93" s="18">
        <v>2004</v>
      </c>
      <c r="K93" s="20">
        <f>J93/I93*365</f>
        <v>160.72511535926171</v>
      </c>
    </row>
    <row r="94" spans="1:11" ht="16.5" thickTop="1" x14ac:dyDescent="0.25"/>
  </sheetData>
  <sheetProtection password="E167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9" tint="0.59999389629810485"/>
  </sheetPr>
  <dimension ref="A1:J1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customWidth="1"/>
    <col min="6" max="6" width="14.625" customWidth="1"/>
    <col min="7" max="10" width="12.625" customWidth="1"/>
  </cols>
  <sheetData>
    <row r="1" spans="1:10" x14ac:dyDescent="0.25">
      <c r="A1" s="3" t="s">
        <v>273</v>
      </c>
    </row>
    <row r="2" spans="1:10" ht="16.5" thickBot="1" x14ac:dyDescent="0.3">
      <c r="A2" s="3" t="s">
        <v>198</v>
      </c>
    </row>
    <row r="3" spans="1:10" ht="16.5" thickTop="1" x14ac:dyDescent="0.25">
      <c r="A3" s="137"/>
      <c r="B3" s="138"/>
      <c r="C3" s="496" t="s">
        <v>1</v>
      </c>
      <c r="D3" s="497"/>
      <c r="E3" s="498"/>
      <c r="F3" s="504" t="s">
        <v>109</v>
      </c>
      <c r="G3" s="499"/>
      <c r="H3" s="499"/>
      <c r="I3" s="499"/>
      <c r="J3" s="505"/>
    </row>
    <row r="4" spans="1:10" ht="32.25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52" t="s">
        <v>182</v>
      </c>
      <c r="G4" s="6" t="s">
        <v>183</v>
      </c>
      <c r="H4" s="6" t="s">
        <v>185</v>
      </c>
      <c r="I4" s="6" t="s">
        <v>112</v>
      </c>
      <c r="J4" s="46" t="s">
        <v>177</v>
      </c>
    </row>
    <row r="5" spans="1:10" ht="16.5" thickTop="1" x14ac:dyDescent="0.25">
      <c r="A5" s="115">
        <v>101</v>
      </c>
      <c r="B5" s="119" t="s">
        <v>3</v>
      </c>
      <c r="C5" s="418">
        <v>81.602599999999995</v>
      </c>
      <c r="D5" s="419">
        <v>62</v>
      </c>
      <c r="E5" s="420">
        <v>152</v>
      </c>
      <c r="F5" s="13">
        <v>13440</v>
      </c>
      <c r="G5" s="13">
        <v>13912</v>
      </c>
      <c r="H5" s="13">
        <v>1502</v>
      </c>
      <c r="I5" s="121">
        <f>G5/F5*100</f>
        <v>103.51190476190477</v>
      </c>
      <c r="J5" s="124">
        <f>H5/G5*365</f>
        <v>39.406986774008054</v>
      </c>
    </row>
    <row r="6" spans="1:10" x14ac:dyDescent="0.25">
      <c r="A6" s="13">
        <v>102</v>
      </c>
      <c r="B6" s="88" t="s">
        <v>14</v>
      </c>
      <c r="C6" s="421">
        <v>84.617699999999999</v>
      </c>
      <c r="D6" s="422">
        <v>55</v>
      </c>
      <c r="E6" s="423">
        <v>169</v>
      </c>
      <c r="F6" s="13">
        <v>6356</v>
      </c>
      <c r="G6" s="13">
        <v>6375</v>
      </c>
      <c r="H6" s="13">
        <v>595</v>
      </c>
      <c r="I6" s="16">
        <f t="shared" ref="I6:I13" si="0">G6/F6*100</f>
        <v>100.29893014474511</v>
      </c>
      <c r="J6" s="29">
        <f t="shared" ref="J6:J13" si="1">H6/G6*365</f>
        <v>34.06666666666667</v>
      </c>
    </row>
    <row r="7" spans="1:10" x14ac:dyDescent="0.25">
      <c r="A7" s="13">
        <v>103</v>
      </c>
      <c r="B7" s="88" t="s">
        <v>25</v>
      </c>
      <c r="C7" s="421">
        <v>66.381860000000003</v>
      </c>
      <c r="D7" s="422">
        <v>48</v>
      </c>
      <c r="E7" s="423">
        <v>128</v>
      </c>
      <c r="F7" s="13">
        <v>2234</v>
      </c>
      <c r="G7" s="13">
        <v>2244</v>
      </c>
      <c r="H7" s="13">
        <v>249</v>
      </c>
      <c r="I7" s="16">
        <f t="shared" si="0"/>
        <v>100.44762757385854</v>
      </c>
      <c r="J7" s="29">
        <f t="shared" si="1"/>
        <v>40.501336898395721</v>
      </c>
    </row>
    <row r="8" spans="1:10" x14ac:dyDescent="0.25">
      <c r="A8" s="13">
        <v>104</v>
      </c>
      <c r="B8" s="88" t="s">
        <v>34</v>
      </c>
      <c r="C8" s="421">
        <v>79.161739999999995</v>
      </c>
      <c r="D8" s="422">
        <v>56</v>
      </c>
      <c r="E8" s="423">
        <v>153</v>
      </c>
      <c r="F8" s="13">
        <v>3722</v>
      </c>
      <c r="G8" s="13">
        <v>3735</v>
      </c>
      <c r="H8" s="13">
        <v>376</v>
      </c>
      <c r="I8" s="16">
        <f t="shared" si="0"/>
        <v>100.34927458355722</v>
      </c>
      <c r="J8" s="29">
        <f t="shared" si="1"/>
        <v>36.744310575635879</v>
      </c>
    </row>
    <row r="9" spans="1:10" x14ac:dyDescent="0.25">
      <c r="A9" s="13">
        <v>105</v>
      </c>
      <c r="B9" s="88" t="s">
        <v>44</v>
      </c>
      <c r="C9" s="421">
        <v>202.47130000000001</v>
      </c>
      <c r="D9" s="422">
        <v>133</v>
      </c>
      <c r="E9" s="423">
        <v>386</v>
      </c>
      <c r="F9" s="13">
        <v>5163</v>
      </c>
      <c r="G9" s="13">
        <v>5713</v>
      </c>
      <c r="H9" s="13">
        <v>1142</v>
      </c>
      <c r="I9" s="16">
        <f t="shared" si="0"/>
        <v>110.652721286074</v>
      </c>
      <c r="J9" s="29">
        <f t="shared" si="1"/>
        <v>72.961666374934353</v>
      </c>
    </row>
    <row r="10" spans="1:10" x14ac:dyDescent="0.25">
      <c r="A10" s="13">
        <v>106</v>
      </c>
      <c r="B10" s="88" t="s">
        <v>55</v>
      </c>
      <c r="C10" s="421">
        <v>86.613519999999994</v>
      </c>
      <c r="D10" s="422">
        <v>64</v>
      </c>
      <c r="E10" s="423">
        <v>163</v>
      </c>
      <c r="F10" s="13">
        <v>4352</v>
      </c>
      <c r="G10" s="13">
        <v>4412</v>
      </c>
      <c r="H10" s="13">
        <v>441</v>
      </c>
      <c r="I10" s="16">
        <f t="shared" si="0"/>
        <v>101.37867647058823</v>
      </c>
      <c r="J10" s="29">
        <f t="shared" si="1"/>
        <v>36.483454215775161</v>
      </c>
    </row>
    <row r="11" spans="1:10" x14ac:dyDescent="0.25">
      <c r="A11" s="13">
        <v>107</v>
      </c>
      <c r="B11" s="88" t="s">
        <v>67</v>
      </c>
      <c r="C11" s="421">
        <v>289.86450000000002</v>
      </c>
      <c r="D11" s="422">
        <v>189</v>
      </c>
      <c r="E11" s="423">
        <v>594</v>
      </c>
      <c r="F11" s="13">
        <v>8777</v>
      </c>
      <c r="G11" s="13">
        <v>9453</v>
      </c>
      <c r="H11" s="13">
        <v>3587</v>
      </c>
      <c r="I11" s="16">
        <f t="shared" si="0"/>
        <v>107.7019482738977</v>
      </c>
      <c r="J11" s="29">
        <f t="shared" si="1"/>
        <v>138.50153390458055</v>
      </c>
    </row>
    <row r="12" spans="1:10" ht="16.5" thickBot="1" x14ac:dyDescent="0.3">
      <c r="A12" s="18">
        <v>108</v>
      </c>
      <c r="B12" s="90" t="s">
        <v>82</v>
      </c>
      <c r="C12" s="424">
        <v>106.6276</v>
      </c>
      <c r="D12" s="425">
        <v>64</v>
      </c>
      <c r="E12" s="426">
        <v>229</v>
      </c>
      <c r="F12" s="18">
        <v>10129</v>
      </c>
      <c r="G12" s="18">
        <v>8877</v>
      </c>
      <c r="H12" s="18">
        <v>2361</v>
      </c>
      <c r="I12" s="21">
        <f t="shared" si="0"/>
        <v>87.639451081054403</v>
      </c>
      <c r="J12" s="31">
        <f t="shared" si="1"/>
        <v>97.078404866508961</v>
      </c>
    </row>
    <row r="13" spans="1:10" ht="17.25" thickTop="1" thickBot="1" x14ac:dyDescent="0.3">
      <c r="A13" s="39"/>
      <c r="B13" s="44" t="s">
        <v>131</v>
      </c>
      <c r="C13" s="427">
        <v>132</v>
      </c>
      <c r="D13" s="428">
        <v>71</v>
      </c>
      <c r="E13" s="429">
        <v>288</v>
      </c>
      <c r="F13" s="135">
        <f>AVERAGE(F5:F12)</f>
        <v>6771.625</v>
      </c>
      <c r="G13" s="41">
        <f t="shared" ref="G13:H13" si="2">AVERAGE(G5:G12)</f>
        <v>6840.125</v>
      </c>
      <c r="H13" s="41">
        <f t="shared" si="2"/>
        <v>1281.625</v>
      </c>
      <c r="I13" s="34">
        <f t="shared" si="0"/>
        <v>101.01157403134403</v>
      </c>
      <c r="J13" s="125">
        <f t="shared" si="1"/>
        <v>68.389557939365147</v>
      </c>
    </row>
    <row r="14" spans="1:10" ht="16.5" thickTop="1" x14ac:dyDescent="0.25"/>
  </sheetData>
  <sheetProtection password="E167" sheet="1" objects="1" scenarios="1"/>
  <mergeCells count="2">
    <mergeCell ref="C3:E3"/>
    <mergeCell ref="F3:J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9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11" width="12.625" customWidth="1"/>
  </cols>
  <sheetData>
    <row r="1" spans="1:11" x14ac:dyDescent="0.25">
      <c r="A1" s="3" t="s">
        <v>284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25">
      <c r="A2" s="3" t="s">
        <v>288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6.5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6.5" thickTop="1" x14ac:dyDescent="0.25">
      <c r="A4" s="137"/>
      <c r="B4" s="137"/>
      <c r="C4" s="137"/>
      <c r="D4" s="137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36"/>
      <c r="F6" s="122"/>
      <c r="G6" s="124"/>
      <c r="H6" s="115">
        <v>16245</v>
      </c>
      <c r="I6" s="115">
        <v>16194</v>
      </c>
      <c r="J6" s="115">
        <v>2901</v>
      </c>
      <c r="K6" s="122">
        <f>J6/I6*365</f>
        <v>65.386254168210442</v>
      </c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28"/>
      <c r="F7" s="15"/>
      <c r="G7" s="29"/>
      <c r="H7" s="13">
        <v>7709</v>
      </c>
      <c r="I7" s="13">
        <v>7691</v>
      </c>
      <c r="J7" s="13">
        <v>557</v>
      </c>
      <c r="K7" s="122">
        <f t="shared" ref="K7:K70" si="1">J7/I7*365</f>
        <v>26.434143804446759</v>
      </c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28"/>
      <c r="F8" s="15"/>
      <c r="G8" s="29"/>
      <c r="H8" s="13">
        <v>3654</v>
      </c>
      <c r="I8" s="13">
        <v>3658</v>
      </c>
      <c r="J8" s="13">
        <v>319</v>
      </c>
      <c r="K8" s="122">
        <f t="shared" si="1"/>
        <v>31.830235101148169</v>
      </c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28"/>
      <c r="F9" s="15"/>
      <c r="G9" s="29"/>
      <c r="H9" s="13">
        <v>5976</v>
      </c>
      <c r="I9" s="13">
        <v>6015</v>
      </c>
      <c r="J9" s="13">
        <v>549</v>
      </c>
      <c r="K9" s="122">
        <f t="shared" si="1"/>
        <v>33.314214463840393</v>
      </c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28"/>
      <c r="F10" s="15"/>
      <c r="G10" s="29"/>
      <c r="H10" s="13">
        <v>8268</v>
      </c>
      <c r="I10" s="13">
        <v>8867</v>
      </c>
      <c r="J10" s="13">
        <v>3028</v>
      </c>
      <c r="K10" s="122">
        <f t="shared" si="1"/>
        <v>124.64418630878538</v>
      </c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28"/>
      <c r="F11" s="15"/>
      <c r="G11" s="29"/>
      <c r="H11" s="13">
        <v>6069</v>
      </c>
      <c r="I11" s="13">
        <v>6300</v>
      </c>
      <c r="J11" s="13">
        <v>1054</v>
      </c>
      <c r="K11" s="122">
        <f t="shared" si="1"/>
        <v>61.06507936507937</v>
      </c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28"/>
      <c r="F12" s="15"/>
      <c r="G12" s="29"/>
      <c r="H12" s="13">
        <v>12241</v>
      </c>
      <c r="I12" s="13">
        <v>11948</v>
      </c>
      <c r="J12" s="13">
        <v>7215</v>
      </c>
      <c r="K12" s="122">
        <f t="shared" si="1"/>
        <v>220.41136591898226</v>
      </c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28"/>
      <c r="F13" s="15"/>
      <c r="G13" s="29"/>
      <c r="H13" s="13">
        <v>12630</v>
      </c>
      <c r="I13" s="13">
        <v>12815</v>
      </c>
      <c r="J13" s="13">
        <v>1463</v>
      </c>
      <c r="K13" s="122">
        <f t="shared" si="1"/>
        <v>41.66952789699571</v>
      </c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28"/>
      <c r="F14" s="15"/>
      <c r="G14" s="29"/>
      <c r="H14" s="13">
        <v>17153</v>
      </c>
      <c r="I14" s="13">
        <v>17019</v>
      </c>
      <c r="J14" s="13">
        <v>3033</v>
      </c>
      <c r="K14" s="122">
        <f t="shared" si="1"/>
        <v>65.047593865679531</v>
      </c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28"/>
      <c r="F15" s="15"/>
      <c r="G15" s="29"/>
      <c r="H15" s="13">
        <v>8053</v>
      </c>
      <c r="I15" s="13">
        <v>7941</v>
      </c>
      <c r="J15" s="13">
        <v>669</v>
      </c>
      <c r="K15" s="122">
        <f t="shared" si="1"/>
        <v>30.749905553456742</v>
      </c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28"/>
      <c r="F16" s="15"/>
      <c r="G16" s="29"/>
      <c r="H16" s="13">
        <v>4133</v>
      </c>
      <c r="I16" s="13">
        <v>4098</v>
      </c>
      <c r="J16" s="13">
        <v>354</v>
      </c>
      <c r="K16" s="122">
        <f t="shared" si="1"/>
        <v>31.530014641288435</v>
      </c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28"/>
      <c r="F17" s="15"/>
      <c r="G17" s="29"/>
      <c r="H17" s="13">
        <v>6383</v>
      </c>
      <c r="I17" s="13">
        <v>6406</v>
      </c>
      <c r="J17" s="13">
        <v>525</v>
      </c>
      <c r="K17" s="122">
        <f t="shared" si="1"/>
        <v>29.913362472681861</v>
      </c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28"/>
      <c r="F18" s="15"/>
      <c r="G18" s="29"/>
      <c r="H18" s="13">
        <v>8949</v>
      </c>
      <c r="I18" s="13">
        <v>9035</v>
      </c>
      <c r="J18" s="13">
        <v>2946</v>
      </c>
      <c r="K18" s="122">
        <f t="shared" si="1"/>
        <v>119.01383508577753</v>
      </c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28"/>
      <c r="F19" s="15"/>
      <c r="G19" s="29"/>
      <c r="H19" s="13">
        <v>6015</v>
      </c>
      <c r="I19" s="13">
        <v>6239</v>
      </c>
      <c r="J19" s="13">
        <v>830</v>
      </c>
      <c r="K19" s="122">
        <f t="shared" si="1"/>
        <v>48.557461131591609</v>
      </c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28"/>
      <c r="F20" s="15"/>
      <c r="G20" s="29"/>
      <c r="H20" s="13">
        <v>11815</v>
      </c>
      <c r="I20" s="13">
        <v>11987</v>
      </c>
      <c r="J20" s="13">
        <v>7038</v>
      </c>
      <c r="K20" s="122">
        <f t="shared" si="1"/>
        <v>214.30466338533412</v>
      </c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28"/>
      <c r="F21" s="15"/>
      <c r="G21" s="29"/>
      <c r="H21" s="13">
        <v>13208</v>
      </c>
      <c r="I21" s="13">
        <v>13372</v>
      </c>
      <c r="J21" s="13">
        <v>1301</v>
      </c>
      <c r="K21" s="122">
        <f t="shared" si="1"/>
        <v>35.511890517499253</v>
      </c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28">
        <v>92.561130000000006</v>
      </c>
      <c r="F22" s="15">
        <v>65</v>
      </c>
      <c r="G22" s="29">
        <v>176</v>
      </c>
      <c r="H22" s="13">
        <v>17683</v>
      </c>
      <c r="I22" s="13">
        <v>18016</v>
      </c>
      <c r="J22" s="13">
        <v>2700</v>
      </c>
      <c r="K22" s="122">
        <f t="shared" si="1"/>
        <v>54.701376554174068</v>
      </c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28">
        <v>64.442440000000005</v>
      </c>
      <c r="F23" s="15">
        <v>43</v>
      </c>
      <c r="G23" s="29">
        <v>121</v>
      </c>
      <c r="H23" s="13">
        <v>9139</v>
      </c>
      <c r="I23" s="13">
        <v>9070</v>
      </c>
      <c r="J23" s="13">
        <v>737</v>
      </c>
      <c r="K23" s="122">
        <f t="shared" si="1"/>
        <v>29.658765159867695</v>
      </c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28">
        <v>53.995130000000003</v>
      </c>
      <c r="F24" s="15">
        <v>37</v>
      </c>
      <c r="G24" s="29">
        <v>105</v>
      </c>
      <c r="H24" s="13">
        <v>3844</v>
      </c>
      <c r="I24" s="13">
        <v>3844</v>
      </c>
      <c r="J24" s="13">
        <v>355</v>
      </c>
      <c r="K24" s="122">
        <f t="shared" si="1"/>
        <v>33.708376690946928</v>
      </c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28">
        <v>91.974400000000003</v>
      </c>
      <c r="F25" s="15">
        <v>43</v>
      </c>
      <c r="G25" s="29">
        <v>174</v>
      </c>
      <c r="H25" s="13">
        <v>5446</v>
      </c>
      <c r="I25" s="13">
        <v>5422</v>
      </c>
      <c r="J25" s="13">
        <v>549</v>
      </c>
      <c r="K25" s="122">
        <f t="shared" si="1"/>
        <v>36.957764662486163</v>
      </c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28">
        <v>228.93109999999999</v>
      </c>
      <c r="F26" s="15">
        <v>121</v>
      </c>
      <c r="G26" s="29">
        <v>554</v>
      </c>
      <c r="H26" s="13">
        <v>8802</v>
      </c>
      <c r="I26" s="13">
        <v>8874</v>
      </c>
      <c r="J26" s="13">
        <v>2878</v>
      </c>
      <c r="K26" s="122">
        <f t="shared" si="1"/>
        <v>118.37615505972504</v>
      </c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28">
        <v>104.54689999999999</v>
      </c>
      <c r="F27" s="15">
        <v>67.5</v>
      </c>
      <c r="G27" s="29">
        <v>206</v>
      </c>
      <c r="H27" s="13">
        <v>6479</v>
      </c>
      <c r="I27" s="13">
        <v>6541</v>
      </c>
      <c r="J27" s="13">
        <v>769</v>
      </c>
      <c r="K27" s="122">
        <f t="shared" si="1"/>
        <v>42.911634306680938</v>
      </c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28">
        <v>361.8571</v>
      </c>
      <c r="F28" s="15">
        <v>259</v>
      </c>
      <c r="G28" s="29">
        <v>785</v>
      </c>
      <c r="H28" s="13">
        <v>12201</v>
      </c>
      <c r="I28" s="13">
        <v>12580</v>
      </c>
      <c r="J28" s="13">
        <v>6653</v>
      </c>
      <c r="K28" s="122">
        <f t="shared" si="1"/>
        <v>193.03219395866452</v>
      </c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28">
        <v>80.431229999999999</v>
      </c>
      <c r="F29" s="15">
        <v>43</v>
      </c>
      <c r="G29" s="29">
        <v>182</v>
      </c>
      <c r="H29" s="13">
        <v>12508</v>
      </c>
      <c r="I29" s="13">
        <v>12552</v>
      </c>
      <c r="J29" s="13">
        <v>1257</v>
      </c>
      <c r="K29" s="122">
        <f t="shared" si="1"/>
        <v>36.552342256214146</v>
      </c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91.877610000000004</v>
      </c>
      <c r="F30" s="15">
        <v>68</v>
      </c>
      <c r="G30" s="29">
        <v>176</v>
      </c>
      <c r="H30" s="13">
        <v>18516</v>
      </c>
      <c r="I30" s="13">
        <v>18416</v>
      </c>
      <c r="J30" s="13">
        <v>2802</v>
      </c>
      <c r="K30" s="122">
        <f t="shared" si="1"/>
        <v>55.534860990443093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63.770049999999998</v>
      </c>
      <c r="F31" s="15">
        <v>43</v>
      </c>
      <c r="G31" s="29">
        <v>122</v>
      </c>
      <c r="H31" s="13">
        <v>8897</v>
      </c>
      <c r="I31" s="13">
        <v>8859</v>
      </c>
      <c r="J31" s="13">
        <v>770</v>
      </c>
      <c r="K31" s="122">
        <f t="shared" si="1"/>
        <v>31.724799638785413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51.349460000000001</v>
      </c>
      <c r="F32" s="15">
        <v>36</v>
      </c>
      <c r="G32" s="29">
        <v>100</v>
      </c>
      <c r="H32" s="13">
        <v>3898</v>
      </c>
      <c r="I32" s="13">
        <v>3889</v>
      </c>
      <c r="J32" s="13">
        <v>364</v>
      </c>
      <c r="K32" s="122">
        <f t="shared" si="1"/>
        <v>34.163023913602466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70.216800000000006</v>
      </c>
      <c r="F33" s="15">
        <v>38</v>
      </c>
      <c r="G33" s="29">
        <v>158.5</v>
      </c>
      <c r="H33" s="13">
        <v>6195</v>
      </c>
      <c r="I33" s="13">
        <v>6140</v>
      </c>
      <c r="J33" s="13">
        <v>605</v>
      </c>
      <c r="K33" s="122">
        <f t="shared" si="1"/>
        <v>35.964983713355046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224.5522</v>
      </c>
      <c r="F34" s="15">
        <v>133</v>
      </c>
      <c r="G34" s="29">
        <v>531</v>
      </c>
      <c r="H34" s="13">
        <v>8310</v>
      </c>
      <c r="I34" s="13">
        <v>8893</v>
      </c>
      <c r="J34" s="13">
        <v>2298</v>
      </c>
      <c r="K34" s="122">
        <f t="shared" si="1"/>
        <v>94.318002923647811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99.180670000000006</v>
      </c>
      <c r="F35" s="15">
        <v>66</v>
      </c>
      <c r="G35" s="29">
        <v>197</v>
      </c>
      <c r="H35" s="13">
        <v>6464</v>
      </c>
      <c r="I35" s="13">
        <v>6451</v>
      </c>
      <c r="J35" s="13">
        <v>782</v>
      </c>
      <c r="K35" s="122">
        <f t="shared" si="1"/>
        <v>44.245853356068828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364.05560000000003</v>
      </c>
      <c r="F36" s="15">
        <v>265</v>
      </c>
      <c r="G36" s="29">
        <v>778</v>
      </c>
      <c r="H36" s="13">
        <v>11609</v>
      </c>
      <c r="I36" s="13">
        <v>12689</v>
      </c>
      <c r="J36" s="13">
        <v>5568</v>
      </c>
      <c r="K36" s="122">
        <f t="shared" si="1"/>
        <v>160.16392150681693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70.449010000000001</v>
      </c>
      <c r="F37" s="15">
        <v>41</v>
      </c>
      <c r="G37" s="29">
        <v>159</v>
      </c>
      <c r="H37" s="13">
        <v>12284</v>
      </c>
      <c r="I37" s="13">
        <v>12190</v>
      </c>
      <c r="J37" s="13">
        <v>1348</v>
      </c>
      <c r="K37" s="122">
        <f t="shared" si="1"/>
        <v>40.362592288761277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79.186400000000006</v>
      </c>
      <c r="F38" s="15">
        <v>54</v>
      </c>
      <c r="G38" s="29">
        <v>161</v>
      </c>
      <c r="H38" s="13">
        <v>18339</v>
      </c>
      <c r="I38" s="13">
        <v>18361</v>
      </c>
      <c r="J38" s="13">
        <v>2773</v>
      </c>
      <c r="K38" s="122">
        <f t="shared" si="1"/>
        <v>55.124720875769292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57.75779</v>
      </c>
      <c r="F39" s="15">
        <v>33</v>
      </c>
      <c r="G39" s="29">
        <v>118</v>
      </c>
      <c r="H39" s="13">
        <v>9761</v>
      </c>
      <c r="I39" s="13">
        <v>9935</v>
      </c>
      <c r="J39" s="13">
        <v>595</v>
      </c>
      <c r="K39" s="122">
        <f t="shared" si="1"/>
        <v>21.85958731756417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40.983029999999999</v>
      </c>
      <c r="F40" s="15">
        <v>28</v>
      </c>
      <c r="G40" s="29">
        <v>89</v>
      </c>
      <c r="H40" s="13">
        <v>4123</v>
      </c>
      <c r="I40" s="13">
        <v>4116</v>
      </c>
      <c r="J40" s="13">
        <v>370</v>
      </c>
      <c r="K40" s="122">
        <f t="shared" si="1"/>
        <v>32.810981535471328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58.012529999999998</v>
      </c>
      <c r="F41" s="15">
        <v>28</v>
      </c>
      <c r="G41" s="29">
        <v>128</v>
      </c>
      <c r="H41" s="13">
        <v>7437</v>
      </c>
      <c r="I41" s="13">
        <v>7311</v>
      </c>
      <c r="J41" s="13">
        <v>730</v>
      </c>
      <c r="K41" s="122">
        <f t="shared" si="1"/>
        <v>36.445082752017505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161.64349999999999</v>
      </c>
      <c r="F42" s="15">
        <v>85</v>
      </c>
      <c r="G42" s="29">
        <v>447</v>
      </c>
      <c r="H42" s="13">
        <v>12347</v>
      </c>
      <c r="I42" s="13">
        <v>11097</v>
      </c>
      <c r="J42" s="13">
        <v>3552</v>
      </c>
      <c r="K42" s="122">
        <f t="shared" si="1"/>
        <v>116.83157610164911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83.589380000000006</v>
      </c>
      <c r="F43" s="15">
        <v>49</v>
      </c>
      <c r="G43" s="29">
        <v>148</v>
      </c>
      <c r="H43" s="13">
        <v>8301</v>
      </c>
      <c r="I43" s="13">
        <v>8032</v>
      </c>
      <c r="J43" s="13">
        <v>1050</v>
      </c>
      <c r="K43" s="122">
        <f t="shared" si="1"/>
        <v>47.715388446215137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268.74529999999999</v>
      </c>
      <c r="F44" s="15">
        <v>172.5</v>
      </c>
      <c r="G44" s="29">
        <v>626</v>
      </c>
      <c r="H44" s="13">
        <v>13940</v>
      </c>
      <c r="I44" s="13">
        <v>13496</v>
      </c>
      <c r="J44" s="13">
        <v>6009</v>
      </c>
      <c r="K44" s="122">
        <f t="shared" si="1"/>
        <v>162.51370776526377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63.50902</v>
      </c>
      <c r="F45" s="15">
        <v>35</v>
      </c>
      <c r="G45" s="29">
        <v>145</v>
      </c>
      <c r="H45" s="13">
        <v>15153</v>
      </c>
      <c r="I45" s="13">
        <v>14860</v>
      </c>
      <c r="J45" s="13">
        <v>1638</v>
      </c>
      <c r="K45" s="122">
        <f t="shared" si="1"/>
        <v>40.233512786002692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86.513630000000006</v>
      </c>
      <c r="F46" s="15">
        <v>64</v>
      </c>
      <c r="G46" s="29">
        <v>167</v>
      </c>
      <c r="H46" s="13">
        <v>18347</v>
      </c>
      <c r="I46" s="13">
        <v>18018</v>
      </c>
      <c r="J46" s="13">
        <v>3098</v>
      </c>
      <c r="K46" s="122">
        <f t="shared" si="1"/>
        <v>62.757797757797753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69.336979999999997</v>
      </c>
      <c r="F47" s="15">
        <v>44</v>
      </c>
      <c r="G47" s="29">
        <v>128</v>
      </c>
      <c r="H47" s="13">
        <v>9166</v>
      </c>
      <c r="I47" s="13">
        <v>9062</v>
      </c>
      <c r="J47" s="13">
        <v>699</v>
      </c>
      <c r="K47" s="122">
        <f t="shared" si="1"/>
        <v>28.154380931361732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57.799160000000001</v>
      </c>
      <c r="F48" s="15">
        <v>35</v>
      </c>
      <c r="G48" s="29">
        <v>117</v>
      </c>
      <c r="H48" s="13">
        <v>3698</v>
      </c>
      <c r="I48" s="13">
        <v>3772</v>
      </c>
      <c r="J48" s="13">
        <v>296</v>
      </c>
      <c r="K48" s="122">
        <f t="shared" si="1"/>
        <v>28.642629904559914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79.178060000000002</v>
      </c>
      <c r="F49" s="15">
        <v>46</v>
      </c>
      <c r="G49" s="29">
        <v>190</v>
      </c>
      <c r="H49" s="13">
        <v>6191</v>
      </c>
      <c r="I49" s="13">
        <v>6373</v>
      </c>
      <c r="J49" s="13">
        <v>549</v>
      </c>
      <c r="K49" s="122">
        <f t="shared" si="1"/>
        <v>31.442805586066218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175.35900000000001</v>
      </c>
      <c r="F50" s="15">
        <v>117</v>
      </c>
      <c r="G50" s="29">
        <v>378.5</v>
      </c>
      <c r="H50" s="13">
        <v>11987</v>
      </c>
      <c r="I50" s="13">
        <v>12296</v>
      </c>
      <c r="J50" s="13">
        <v>3244</v>
      </c>
      <c r="K50" s="122">
        <f t="shared" si="1"/>
        <v>96.296356538711777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85.646810000000002</v>
      </c>
      <c r="F51" s="15">
        <v>57</v>
      </c>
      <c r="G51" s="29">
        <v>162</v>
      </c>
      <c r="H51" s="13">
        <v>6627</v>
      </c>
      <c r="I51" s="13">
        <v>6970</v>
      </c>
      <c r="J51" s="13">
        <v>706</v>
      </c>
      <c r="K51" s="122">
        <f t="shared" si="1"/>
        <v>36.971305595408893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268.96140000000003</v>
      </c>
      <c r="F52" s="15">
        <v>178</v>
      </c>
      <c r="G52" s="29">
        <v>583</v>
      </c>
      <c r="H52" s="13">
        <v>13103</v>
      </c>
      <c r="I52" s="13">
        <v>12860</v>
      </c>
      <c r="J52" s="13">
        <v>6253</v>
      </c>
      <c r="K52" s="122">
        <f t="shared" si="1"/>
        <v>177.47628304821151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71.518550000000005</v>
      </c>
      <c r="F53" s="15">
        <v>38</v>
      </c>
      <c r="G53" s="29">
        <v>175</v>
      </c>
      <c r="H53" s="13">
        <v>13863</v>
      </c>
      <c r="I53" s="13">
        <v>14016</v>
      </c>
      <c r="J53" s="13">
        <v>1485</v>
      </c>
      <c r="K53" s="122">
        <f t="shared" si="1"/>
        <v>38.671875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79.874430000000004</v>
      </c>
      <c r="F54" s="15">
        <v>63</v>
      </c>
      <c r="G54" s="29">
        <v>148</v>
      </c>
      <c r="H54" s="13">
        <v>21158</v>
      </c>
      <c r="I54" s="13">
        <v>21533</v>
      </c>
      <c r="J54" s="13">
        <v>2717</v>
      </c>
      <c r="K54" s="122">
        <f t="shared" si="1"/>
        <v>46.055124692332704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57.08155</v>
      </c>
      <c r="F55" s="15">
        <v>36</v>
      </c>
      <c r="G55" s="29">
        <v>131</v>
      </c>
      <c r="H55" s="13">
        <v>8385</v>
      </c>
      <c r="I55" s="13">
        <v>8471</v>
      </c>
      <c r="J55" s="13">
        <v>611</v>
      </c>
      <c r="K55" s="122">
        <f t="shared" si="1"/>
        <v>26.326879943336085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58.389879999999998</v>
      </c>
      <c r="F56" s="15">
        <v>37</v>
      </c>
      <c r="G56" s="29">
        <v>105</v>
      </c>
      <c r="H56" s="13">
        <v>3178</v>
      </c>
      <c r="I56" s="13">
        <v>3119</v>
      </c>
      <c r="J56" s="13">
        <v>353</v>
      </c>
      <c r="K56" s="122">
        <f t="shared" si="1"/>
        <v>41.309714652132094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72.864490000000004</v>
      </c>
      <c r="F57" s="15">
        <v>37</v>
      </c>
      <c r="G57" s="29">
        <v>191</v>
      </c>
      <c r="H57" s="13">
        <v>5216</v>
      </c>
      <c r="I57" s="13">
        <v>5196</v>
      </c>
      <c r="J57" s="13">
        <v>566</v>
      </c>
      <c r="K57" s="122">
        <f t="shared" si="1"/>
        <v>39.759430331023864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177.358</v>
      </c>
      <c r="F58" s="15">
        <v>118</v>
      </c>
      <c r="G58" s="29">
        <v>399</v>
      </c>
      <c r="H58" s="13">
        <v>8607</v>
      </c>
      <c r="I58" s="13">
        <v>9391</v>
      </c>
      <c r="J58" s="13">
        <v>2466</v>
      </c>
      <c r="K58" s="122">
        <f t="shared" si="1"/>
        <v>95.846022787775539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77.49033</v>
      </c>
      <c r="F59" s="15">
        <v>50</v>
      </c>
      <c r="G59" s="29">
        <v>160</v>
      </c>
      <c r="H59" s="13">
        <v>6005</v>
      </c>
      <c r="I59" s="13">
        <v>6049</v>
      </c>
      <c r="J59" s="13">
        <v>662</v>
      </c>
      <c r="K59" s="122">
        <f t="shared" si="1"/>
        <v>39.945445528186475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283.22519999999997</v>
      </c>
      <c r="F60" s="15">
        <v>221</v>
      </c>
      <c r="G60" s="29">
        <v>584</v>
      </c>
      <c r="H60" s="13">
        <v>12663</v>
      </c>
      <c r="I60" s="13">
        <v>12293</v>
      </c>
      <c r="J60" s="13">
        <v>6618</v>
      </c>
      <c r="K60" s="122">
        <f t="shared" si="1"/>
        <v>196.49963393801352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73.779269999999997</v>
      </c>
      <c r="F61" s="15">
        <v>46</v>
      </c>
      <c r="G61" s="29">
        <v>168</v>
      </c>
      <c r="H61" s="13">
        <v>11862</v>
      </c>
      <c r="I61" s="13">
        <v>12171</v>
      </c>
      <c r="J61" s="13">
        <v>1175</v>
      </c>
      <c r="K61" s="122">
        <f t="shared" si="1"/>
        <v>35.237449675458052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86.500399999999999</v>
      </c>
      <c r="F62" s="15">
        <v>63</v>
      </c>
      <c r="G62" s="29">
        <v>161</v>
      </c>
      <c r="H62" s="13">
        <v>17036</v>
      </c>
      <c r="I62" s="13">
        <v>17287</v>
      </c>
      <c r="J62" s="13">
        <v>2458</v>
      </c>
      <c r="K62" s="122">
        <f t="shared" si="1"/>
        <v>51.898536472493781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62.048780000000001</v>
      </c>
      <c r="F63" s="15">
        <v>43</v>
      </c>
      <c r="G63" s="29">
        <v>119</v>
      </c>
      <c r="H63" s="13">
        <v>8543</v>
      </c>
      <c r="I63" s="13">
        <v>8573</v>
      </c>
      <c r="J63" s="13">
        <v>581</v>
      </c>
      <c r="K63" s="122">
        <f t="shared" si="1"/>
        <v>24.736381663361716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63.936579999999999</v>
      </c>
      <c r="F64" s="15">
        <v>43</v>
      </c>
      <c r="G64" s="29">
        <v>114</v>
      </c>
      <c r="H64" s="13">
        <v>3391</v>
      </c>
      <c r="I64" s="13">
        <v>3479</v>
      </c>
      <c r="J64" s="13">
        <v>265</v>
      </c>
      <c r="K64" s="122">
        <f t="shared" si="1"/>
        <v>27.802529462489222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67.184139999999999</v>
      </c>
      <c r="F65" s="15">
        <v>41</v>
      </c>
      <c r="G65" s="29">
        <v>149</v>
      </c>
      <c r="H65" s="13">
        <v>5297</v>
      </c>
      <c r="I65" s="13">
        <v>5303</v>
      </c>
      <c r="J65" s="13">
        <v>558</v>
      </c>
      <c r="K65" s="122">
        <f t="shared" si="1"/>
        <v>38.406562323213272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172.37559999999999</v>
      </c>
      <c r="F66" s="15">
        <v>116</v>
      </c>
      <c r="G66" s="29">
        <v>398</v>
      </c>
      <c r="H66" s="13">
        <v>10438</v>
      </c>
      <c r="I66" s="13">
        <v>10405</v>
      </c>
      <c r="J66" s="13">
        <v>2500</v>
      </c>
      <c r="K66" s="122">
        <f t="shared" si="1"/>
        <v>87.69822200864968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97.380989999999997</v>
      </c>
      <c r="F67" s="15">
        <v>54</v>
      </c>
      <c r="G67" s="29">
        <v>153</v>
      </c>
      <c r="H67" s="13">
        <v>6113</v>
      </c>
      <c r="I67" s="13">
        <v>6063</v>
      </c>
      <c r="J67" s="13">
        <v>712</v>
      </c>
      <c r="K67" s="122">
        <f t="shared" si="1"/>
        <v>42.863269008741547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330.40440000000001</v>
      </c>
      <c r="F68" s="15">
        <v>253</v>
      </c>
      <c r="G68" s="29">
        <v>622</v>
      </c>
      <c r="H68" s="13">
        <v>10940</v>
      </c>
      <c r="I68" s="13">
        <v>12288</v>
      </c>
      <c r="J68" s="13">
        <v>5268</v>
      </c>
      <c r="K68" s="122">
        <f t="shared" si="1"/>
        <v>156.4794921875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69.93374</v>
      </c>
      <c r="F69" s="15">
        <v>46</v>
      </c>
      <c r="G69" s="29">
        <v>153</v>
      </c>
      <c r="H69" s="13">
        <v>11036</v>
      </c>
      <c r="I69" s="13">
        <v>10762</v>
      </c>
      <c r="J69" s="13">
        <v>1446</v>
      </c>
      <c r="K69" s="122">
        <f t="shared" si="1"/>
        <v>49.041999628321868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81.931039999999996</v>
      </c>
      <c r="F70" s="15">
        <v>60</v>
      </c>
      <c r="G70" s="29">
        <v>156</v>
      </c>
      <c r="H70" s="139">
        <v>15716</v>
      </c>
      <c r="I70" s="139">
        <v>16068</v>
      </c>
      <c r="J70" s="139">
        <v>2101</v>
      </c>
      <c r="K70" s="122">
        <f t="shared" si="1"/>
        <v>47.726226039332829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28">
        <v>71.588160000000002</v>
      </c>
      <c r="F71" s="15">
        <v>48</v>
      </c>
      <c r="G71" s="29">
        <v>128</v>
      </c>
      <c r="H71" s="13">
        <v>9831</v>
      </c>
      <c r="I71" s="13">
        <v>9830</v>
      </c>
      <c r="J71" s="13">
        <v>582</v>
      </c>
      <c r="K71" s="122">
        <f t="shared" ref="K71:K84" si="3">J71/I71*365</f>
        <v>21.610376398779248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28">
        <v>53.400739999999999</v>
      </c>
      <c r="F72" s="15">
        <v>41</v>
      </c>
      <c r="G72" s="29">
        <v>101</v>
      </c>
      <c r="H72" s="13">
        <v>3246</v>
      </c>
      <c r="I72" s="13">
        <v>3211</v>
      </c>
      <c r="J72" s="13">
        <v>299</v>
      </c>
      <c r="K72" s="122">
        <f t="shared" si="3"/>
        <v>33.987854251012145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28">
        <v>76.948639999999997</v>
      </c>
      <c r="F73" s="15">
        <v>43</v>
      </c>
      <c r="G73" s="29">
        <v>161</v>
      </c>
      <c r="H73" s="13">
        <v>6371</v>
      </c>
      <c r="I73" s="13">
        <v>6088</v>
      </c>
      <c r="J73" s="13">
        <v>841</v>
      </c>
      <c r="K73" s="122">
        <f t="shared" si="3"/>
        <v>50.421320630749015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28">
        <v>157.7475</v>
      </c>
      <c r="F74" s="15">
        <v>114</v>
      </c>
      <c r="G74" s="29">
        <v>351.5</v>
      </c>
      <c r="H74" s="13">
        <v>12246</v>
      </c>
      <c r="I74" s="13">
        <v>12366</v>
      </c>
      <c r="J74" s="13">
        <v>2399</v>
      </c>
      <c r="K74" s="122">
        <f t="shared" si="3"/>
        <v>70.809881934336076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28">
        <v>104.8145</v>
      </c>
      <c r="F75" s="15">
        <v>64</v>
      </c>
      <c r="G75" s="29">
        <v>176</v>
      </c>
      <c r="H75" s="13">
        <v>5350</v>
      </c>
      <c r="I75" s="13">
        <v>5489</v>
      </c>
      <c r="J75" s="13">
        <v>574</v>
      </c>
      <c r="K75" s="122">
        <f t="shared" si="3"/>
        <v>38.16906540353434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28">
        <v>281.0514</v>
      </c>
      <c r="F76" s="15">
        <v>219.5</v>
      </c>
      <c r="G76" s="29">
        <v>565</v>
      </c>
      <c r="H76" s="13">
        <v>10218</v>
      </c>
      <c r="I76" s="13">
        <v>10967</v>
      </c>
      <c r="J76" s="13">
        <v>4519</v>
      </c>
      <c r="K76" s="122">
        <f t="shared" si="3"/>
        <v>150.39983587125013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28">
        <v>85.645489999999995</v>
      </c>
      <c r="F77" s="15">
        <v>56</v>
      </c>
      <c r="G77" s="29">
        <v>181</v>
      </c>
      <c r="H77" s="13">
        <v>9583</v>
      </c>
      <c r="I77" s="13">
        <v>9768</v>
      </c>
      <c r="J77" s="13">
        <v>1260</v>
      </c>
      <c r="K77" s="122">
        <f t="shared" si="3"/>
        <v>47.082309582309584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28">
        <v>76.971239999999995</v>
      </c>
      <c r="F78" s="15">
        <v>57</v>
      </c>
      <c r="G78" s="29">
        <v>153</v>
      </c>
      <c r="H78" s="13">
        <v>14961</v>
      </c>
      <c r="I78" s="13">
        <v>15085</v>
      </c>
      <c r="J78" s="13">
        <v>1977</v>
      </c>
      <c r="K78" s="122">
        <f t="shared" si="3"/>
        <v>47.835929731521382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28">
        <v>71.130039999999994</v>
      </c>
      <c r="F79" s="15">
        <v>49</v>
      </c>
      <c r="G79" s="29">
        <v>145</v>
      </c>
      <c r="H79" s="13">
        <v>7255</v>
      </c>
      <c r="I79" s="13">
        <v>7220</v>
      </c>
      <c r="J79" s="13">
        <v>614</v>
      </c>
      <c r="K79" s="122">
        <f t="shared" si="3"/>
        <v>31.04016620498615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28">
        <v>79.842550000000003</v>
      </c>
      <c r="F80" s="15">
        <v>49</v>
      </c>
      <c r="G80" s="29">
        <v>126</v>
      </c>
      <c r="H80" s="13">
        <v>2555</v>
      </c>
      <c r="I80" s="13">
        <v>2597</v>
      </c>
      <c r="J80" s="13">
        <v>258</v>
      </c>
      <c r="K80" s="122">
        <f t="shared" si="3"/>
        <v>36.261070465922216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28">
        <v>74.522869999999998</v>
      </c>
      <c r="F81" s="15">
        <v>50</v>
      </c>
      <c r="G81" s="29">
        <v>153</v>
      </c>
      <c r="H81" s="13">
        <v>4445</v>
      </c>
      <c r="I81" s="13">
        <v>4894</v>
      </c>
      <c r="J81" s="13">
        <v>391</v>
      </c>
      <c r="K81" s="122">
        <f t="shared" si="3"/>
        <v>29.161217817736002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28">
        <v>168.71709999999999</v>
      </c>
      <c r="F82" s="15">
        <v>119</v>
      </c>
      <c r="G82" s="29">
        <v>336</v>
      </c>
      <c r="H82" s="13">
        <v>6318</v>
      </c>
      <c r="I82" s="13">
        <v>7028</v>
      </c>
      <c r="J82" s="13">
        <v>1692</v>
      </c>
      <c r="K82" s="122">
        <f t="shared" si="3"/>
        <v>87.874217416050087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28">
        <v>90.284970000000001</v>
      </c>
      <c r="F83" s="15">
        <v>63</v>
      </c>
      <c r="G83" s="29">
        <v>153</v>
      </c>
      <c r="H83" s="13">
        <v>4466</v>
      </c>
      <c r="I83" s="13">
        <v>4541</v>
      </c>
      <c r="J83" s="13">
        <v>503</v>
      </c>
      <c r="K83" s="122">
        <f t="shared" si="3"/>
        <v>40.430521911473242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28">
        <v>263.82650000000001</v>
      </c>
      <c r="F84" s="15">
        <v>187</v>
      </c>
      <c r="G84" s="29">
        <v>504</v>
      </c>
      <c r="H84" s="13">
        <v>9769</v>
      </c>
      <c r="I84" s="13">
        <v>10027</v>
      </c>
      <c r="J84" s="13">
        <v>4261</v>
      </c>
      <c r="K84" s="122">
        <f t="shared" si="3"/>
        <v>155.10770918519995</v>
      </c>
    </row>
    <row r="85" spans="1:11" x14ac:dyDescent="0.25">
      <c r="A85" s="392">
        <v>108</v>
      </c>
      <c r="B85" s="393" t="str">
        <f t="shared" si="2"/>
        <v>2017KS Ostrava</v>
      </c>
      <c r="C85" s="392">
        <v>2017</v>
      </c>
      <c r="D85" s="392" t="s">
        <v>82</v>
      </c>
      <c r="E85" s="397">
        <v>98.689580000000007</v>
      </c>
      <c r="F85" s="396">
        <v>68</v>
      </c>
      <c r="G85" s="398">
        <v>209</v>
      </c>
      <c r="H85" s="392">
        <v>8175</v>
      </c>
      <c r="I85" s="392">
        <v>8323</v>
      </c>
      <c r="J85" s="392">
        <v>1112</v>
      </c>
      <c r="K85" s="396">
        <f>J85/I85*365</f>
        <v>48.766069926709122</v>
      </c>
    </row>
    <row r="86" spans="1:11" x14ac:dyDescent="0.25">
      <c r="A86" s="13">
        <v>101</v>
      </c>
      <c r="B86" s="116" t="str">
        <f t="shared" ref="B86:B93" si="4">CONCATENATE(C86,D86)</f>
        <v>2018MS Praha</v>
      </c>
      <c r="C86" s="13">
        <v>2018</v>
      </c>
      <c r="D86" s="13" t="s">
        <v>3</v>
      </c>
      <c r="E86" s="28">
        <v>81.602599999999995</v>
      </c>
      <c r="F86" s="15">
        <v>62</v>
      </c>
      <c r="G86" s="29">
        <v>152</v>
      </c>
      <c r="H86" s="13">
        <v>13440</v>
      </c>
      <c r="I86" s="13">
        <v>13912</v>
      </c>
      <c r="J86" s="13">
        <v>1502</v>
      </c>
      <c r="K86" s="15">
        <f t="shared" ref="K86:K92" si="5">J86/I86*365</f>
        <v>39.406986774008054</v>
      </c>
    </row>
    <row r="87" spans="1:11" x14ac:dyDescent="0.25">
      <c r="A87" s="13">
        <v>102</v>
      </c>
      <c r="B87" s="116" t="str">
        <f t="shared" si="4"/>
        <v>2018KS Praha</v>
      </c>
      <c r="C87" s="13">
        <v>2018</v>
      </c>
      <c r="D87" s="13" t="s">
        <v>14</v>
      </c>
      <c r="E87" s="28">
        <v>84.617699999999999</v>
      </c>
      <c r="F87" s="15">
        <v>55</v>
      </c>
      <c r="G87" s="29">
        <v>169</v>
      </c>
      <c r="H87" s="13">
        <v>6356</v>
      </c>
      <c r="I87" s="13">
        <v>6375</v>
      </c>
      <c r="J87" s="13">
        <v>595</v>
      </c>
      <c r="K87" s="122">
        <f t="shared" si="5"/>
        <v>34.06666666666667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28">
        <v>66.381860000000003</v>
      </c>
      <c r="F88" s="15">
        <v>48</v>
      </c>
      <c r="G88" s="29">
        <v>128</v>
      </c>
      <c r="H88" s="13">
        <v>2234</v>
      </c>
      <c r="I88" s="13">
        <v>2244</v>
      </c>
      <c r="J88" s="13">
        <v>249</v>
      </c>
      <c r="K88" s="122">
        <f t="shared" si="5"/>
        <v>40.501336898395721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28">
        <v>79.161739999999995</v>
      </c>
      <c r="F89" s="15">
        <v>56</v>
      </c>
      <c r="G89" s="29">
        <v>153</v>
      </c>
      <c r="H89" s="13">
        <v>3722</v>
      </c>
      <c r="I89" s="13">
        <v>3735</v>
      </c>
      <c r="J89" s="13">
        <v>376</v>
      </c>
      <c r="K89" s="122">
        <f t="shared" si="5"/>
        <v>36.744310575635879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28">
        <v>202.47130000000001</v>
      </c>
      <c r="F90" s="15">
        <v>133</v>
      </c>
      <c r="G90" s="29">
        <v>386</v>
      </c>
      <c r="H90" s="13">
        <v>5163</v>
      </c>
      <c r="I90" s="13">
        <v>5713</v>
      </c>
      <c r="J90" s="13">
        <v>1142</v>
      </c>
      <c r="K90" s="122">
        <f t="shared" si="5"/>
        <v>72.961666374934353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28">
        <v>86.613519999999994</v>
      </c>
      <c r="F91" s="15">
        <v>64</v>
      </c>
      <c r="G91" s="29">
        <v>163</v>
      </c>
      <c r="H91" s="13">
        <v>4352</v>
      </c>
      <c r="I91" s="13">
        <v>4412</v>
      </c>
      <c r="J91" s="13">
        <v>441</v>
      </c>
      <c r="K91" s="122">
        <f t="shared" si="5"/>
        <v>36.483454215775161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28">
        <v>289.86450000000002</v>
      </c>
      <c r="F92" s="15">
        <v>189</v>
      </c>
      <c r="G92" s="29">
        <v>594</v>
      </c>
      <c r="H92" s="13">
        <v>8777</v>
      </c>
      <c r="I92" s="13">
        <v>9453</v>
      </c>
      <c r="J92" s="13">
        <v>3587</v>
      </c>
      <c r="K92" s="122">
        <f t="shared" si="5"/>
        <v>138.50153390458055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30">
        <v>106.6276</v>
      </c>
      <c r="F93" s="20">
        <v>64</v>
      </c>
      <c r="G93" s="31">
        <v>229</v>
      </c>
      <c r="H93" s="18">
        <v>10129</v>
      </c>
      <c r="I93" s="18">
        <v>8877</v>
      </c>
      <c r="J93" s="18">
        <v>2361</v>
      </c>
      <c r="K93" s="20">
        <f>J93/I93*365</f>
        <v>97.078404866508961</v>
      </c>
    </row>
    <row r="94" spans="1:11" ht="16.5" thickTop="1" x14ac:dyDescent="0.25"/>
  </sheetData>
  <sheetProtection password="E167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5" tint="-0.249977111117893"/>
    <pageSetUpPr fitToPage="1"/>
  </sheetPr>
  <dimension ref="A1:V214"/>
  <sheetViews>
    <sheetView zoomScale="80" zoomScaleNormal="80" workbookViewId="0">
      <pane ySplit="3" topLeftCell="A4" activePane="bottomLeft" state="frozen"/>
      <selection activeCell="D92" sqref="D92:F92"/>
      <selection pane="bottomLeft" activeCell="A4" sqref="A4:D4"/>
    </sheetView>
  </sheetViews>
  <sheetFormatPr defaultRowHeight="15.75" x14ac:dyDescent="0.25"/>
  <cols>
    <col min="1" max="1" width="14.5" style="155" customWidth="1"/>
    <col min="2" max="2" width="21.875" style="155" customWidth="1"/>
    <col min="3" max="4" width="10.625" style="155" customWidth="1"/>
    <col min="5" max="8" width="9" style="155"/>
    <col min="9" max="9" width="11.875" style="155" customWidth="1"/>
    <col min="10" max="16384" width="9" style="155"/>
  </cols>
  <sheetData>
    <row r="1" spans="1:22" x14ac:dyDescent="0.25">
      <c r="A1" s="188"/>
      <c r="B1" s="315" t="s">
        <v>268</v>
      </c>
      <c r="C1" s="188"/>
      <c r="D1" s="188"/>
      <c r="E1" s="188"/>
      <c r="F1" s="188"/>
      <c r="G1" s="188"/>
      <c r="H1" s="188"/>
      <c r="I1" s="188"/>
    </row>
    <row r="2" spans="1:22" x14ac:dyDescent="0.25">
      <c r="A2" s="547" t="s">
        <v>194</v>
      </c>
      <c r="B2" s="547"/>
      <c r="C2" s="325" t="s">
        <v>3</v>
      </c>
      <c r="D2" s="188"/>
      <c r="E2" s="188"/>
      <c r="F2" s="188"/>
      <c r="G2" s="188"/>
      <c r="H2" s="188"/>
      <c r="I2" s="188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</row>
    <row r="3" spans="1:22" ht="15.6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</row>
    <row r="4" spans="1:22" ht="16.5" thickBot="1" x14ac:dyDescent="0.3">
      <c r="A4" s="567" t="s">
        <v>216</v>
      </c>
      <c r="B4" s="567"/>
      <c r="C4" s="567"/>
      <c r="D4" s="567"/>
      <c r="E4" s="188"/>
      <c r="F4" s="188"/>
      <c r="G4" s="188"/>
      <c r="H4" s="188"/>
      <c r="I4" s="188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</row>
    <row r="5" spans="1:22" ht="33" thickTop="1" thickBot="1" x14ac:dyDescent="0.3">
      <c r="A5" s="551" t="s">
        <v>105</v>
      </c>
      <c r="B5" s="552"/>
      <c r="C5" s="206" t="s">
        <v>106</v>
      </c>
      <c r="D5" s="206" t="s">
        <v>120</v>
      </c>
      <c r="E5" s="188"/>
      <c r="F5" s="188"/>
      <c r="G5" s="188"/>
      <c r="H5" s="188"/>
      <c r="I5" s="188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</row>
    <row r="6" spans="1:22" ht="16.5" thickTop="1" x14ac:dyDescent="0.25">
      <c r="A6" s="527" t="s">
        <v>1</v>
      </c>
      <c r="B6" s="218" t="s">
        <v>96</v>
      </c>
      <c r="C6" s="219">
        <f>VLOOKUP($C$2,Přehled_A_2018_KS!$B$4:$O$12,MATCH($B6,Přehled_A_2018_KS!$B$4:$O$4,0),0)</f>
        <v>569</v>
      </c>
      <c r="D6" s="219">
        <f>HLOOKUP(B6,Přehled_A_2018_KS!$C$4:$O$13,10,0)</f>
        <v>440</v>
      </c>
      <c r="E6" s="188"/>
      <c r="F6" s="188"/>
      <c r="G6" s="188"/>
      <c r="H6" s="188"/>
      <c r="I6" s="188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</row>
    <row r="7" spans="1:22" x14ac:dyDescent="0.25">
      <c r="A7" s="528"/>
      <c r="B7" s="227" t="s">
        <v>97</v>
      </c>
      <c r="C7" s="228">
        <f>VLOOKUP($C$2,Přehled_A_2018_KS!$B$4:$O$12,MATCH($B7,Přehled_A_2018_KS!$B$4:$O$4,0),0)</f>
        <v>427</v>
      </c>
      <c r="D7" s="228">
        <f>HLOOKUP(B7,Přehled_A_2018_KS!$C$4:$O$13,10,0)</f>
        <v>362</v>
      </c>
      <c r="E7" s="188"/>
      <c r="F7" s="188"/>
      <c r="G7" s="188"/>
      <c r="H7" s="188"/>
      <c r="I7" s="188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</row>
    <row r="8" spans="1:22" x14ac:dyDescent="0.25">
      <c r="A8" s="529"/>
      <c r="B8" s="236" t="s">
        <v>98</v>
      </c>
      <c r="C8" s="237">
        <f>VLOOKUP($C$2,Přehled_A_2018_KS!$B$4:$O$12,MATCH($B8,Přehled_A_2018_KS!$B$4:$O$4,0),0)</f>
        <v>1231</v>
      </c>
      <c r="D8" s="237">
        <f>HLOOKUP(B8,Přehled_A_2018_KS!$C$4:$O$13,10,0)</f>
        <v>961</v>
      </c>
      <c r="E8" s="188"/>
      <c r="F8" s="188"/>
      <c r="G8" s="188"/>
      <c r="H8" s="188"/>
      <c r="I8" s="188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</row>
    <row r="9" spans="1:22" x14ac:dyDescent="0.25">
      <c r="A9" s="530" t="s">
        <v>109</v>
      </c>
      <c r="B9" s="247" t="s">
        <v>181</v>
      </c>
      <c r="C9" s="248">
        <f>VLOOKUP($C$2,Přehled_A_2018_KS!$B$4:$O$12,MATCH($B9,Přehled_A_2018_KS!$B$4:$O$4,0),0)</f>
        <v>3549</v>
      </c>
      <c r="D9" s="249">
        <f>HLOOKUP(B9,Přehled_A_2018_KS!$C$4:$O$13,10,0)</f>
        <v>1389.75</v>
      </c>
      <c r="E9" s="188"/>
      <c r="F9" s="188"/>
      <c r="G9" s="188"/>
      <c r="H9" s="188"/>
      <c r="I9" s="188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</row>
    <row r="10" spans="1:22" x14ac:dyDescent="0.25">
      <c r="A10" s="528"/>
      <c r="B10" s="227" t="s">
        <v>186</v>
      </c>
      <c r="C10" s="254">
        <f>VLOOKUP($C$2,Přehled_A_2018_KS!$B$4:$O$12,MATCH($B10,Přehled_A_2018_KS!$B$4:$O$4,0),0)</f>
        <v>3404</v>
      </c>
      <c r="D10" s="228">
        <f>HLOOKUP(B10,Přehled_A_2018_KS!$C$4:$O$13,10,0)</f>
        <v>1305.625</v>
      </c>
      <c r="E10" s="188"/>
      <c r="F10" s="188"/>
      <c r="G10" s="188"/>
      <c r="H10" s="188"/>
      <c r="I10" s="188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</row>
    <row r="11" spans="1:22" x14ac:dyDescent="0.25">
      <c r="A11" s="528"/>
      <c r="B11" s="227" t="s">
        <v>185</v>
      </c>
      <c r="C11" s="254">
        <f>VLOOKUP($C$2,Přehled_A_2018_KS!$B$4:$O$12,MATCH($B11,Přehled_A_2018_KS!$B$4:$O$4,0),0)</f>
        <v>4831</v>
      </c>
      <c r="D11" s="228">
        <f>HLOOKUP(B11,Přehled_A_2018_KS!$C$4:$O$13,10,0)</f>
        <v>1474.625</v>
      </c>
      <c r="E11" s="188"/>
      <c r="F11" s="188"/>
      <c r="G11" s="188"/>
      <c r="H11" s="188"/>
      <c r="I11" s="188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</row>
    <row r="12" spans="1:22" x14ac:dyDescent="0.25">
      <c r="A12" s="528"/>
      <c r="B12" s="227" t="s">
        <v>112</v>
      </c>
      <c r="C12" s="266">
        <f>VLOOKUP($C$2,Přehled_A_2018_KS!$B$4:$O$12,MATCH($B12,Přehled_A_2018_KS!$B$4:$O$4,0),0)</f>
        <v>95.914342068188219</v>
      </c>
      <c r="D12" s="268">
        <f>HLOOKUP(B12,Přehled_A_2018_KS!$C$4:$O$13,10,0)</f>
        <v>93.946753013131854</v>
      </c>
      <c r="E12" s="188"/>
      <c r="F12" s="188"/>
      <c r="G12" s="188"/>
      <c r="H12" s="188"/>
      <c r="I12" s="188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</row>
    <row r="13" spans="1:22" x14ac:dyDescent="0.25">
      <c r="A13" s="529"/>
      <c r="B13" s="236" t="s">
        <v>177</v>
      </c>
      <c r="C13" s="271">
        <f>VLOOKUP($C$2,Přehled_A_2018_KS!$B$4:$O$12,MATCH($B13,Přehled_A_2018_KS!$B$4:$O$4,0),0)</f>
        <v>518.01263219741486</v>
      </c>
      <c r="D13" s="237">
        <f>HLOOKUP(B13,Přehled_A_2018_KS!$C$4:$O$13,10,0)</f>
        <v>412.24557204404027</v>
      </c>
      <c r="E13" s="188"/>
      <c r="F13" s="188"/>
      <c r="G13" s="188"/>
      <c r="H13" s="188"/>
      <c r="I13" s="188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</row>
    <row r="14" spans="1:22" ht="16.5" thickBot="1" x14ac:dyDescent="0.3">
      <c r="A14" s="357" t="s">
        <v>175</v>
      </c>
      <c r="B14" s="358"/>
      <c r="C14" s="359">
        <f>VLOOKUP($C$2,Přehled_A_2018_KS!$B$4:$O$12,MATCH($A14,Přehled_A_2018_KS!$B$4:$O$4,0),0)</f>
        <v>27</v>
      </c>
      <c r="D14" s="360">
        <f>HLOOKUP(A14,Přehled_A_2018_KS!$C$4:$O$13,10,0)</f>
        <v>11</v>
      </c>
      <c r="E14" s="188"/>
      <c r="F14" s="188"/>
      <c r="G14" s="188"/>
      <c r="H14" s="188"/>
      <c r="I14" s="188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</row>
    <row r="15" spans="1:22" ht="16.5" customHeight="1" thickTop="1" x14ac:dyDescent="0.25">
      <c r="A15" s="564" t="s">
        <v>110</v>
      </c>
      <c r="B15" s="361" t="s">
        <v>101</v>
      </c>
      <c r="C15" s="362">
        <f>VLOOKUP($C$2,Přehled_A_2018_KS!$B$4:$O$12,MATCH($B15,Přehled_A_2018_KS!$B$4:$O$4,0),0)</f>
        <v>131.44444444444446</v>
      </c>
      <c r="D15" s="363">
        <f>HLOOKUP(B15,Přehled_A_2018_KS!$C$4:$O$13,10,0)</f>
        <v>129.17771942110178</v>
      </c>
      <c r="E15" s="188"/>
      <c r="F15" s="188"/>
      <c r="G15" s="188"/>
      <c r="H15" s="188"/>
      <c r="I15" s="188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</row>
    <row r="16" spans="1:22" x14ac:dyDescent="0.25">
      <c r="A16" s="565"/>
      <c r="B16" s="364" t="s">
        <v>102</v>
      </c>
      <c r="C16" s="365">
        <f>VLOOKUP($C$2,Přehled_A_2018_KS!$B$4:$O$12,MATCH($B16,Přehled_A_2018_KS!$B$4:$O$4,0),0)</f>
        <v>126.07407407407408</v>
      </c>
      <c r="D16" s="365">
        <f>HLOOKUP(B16,Přehled_A_2018_KS!$C$4:$O$13,10,0)</f>
        <v>119.26041472144414</v>
      </c>
      <c r="E16" s="188"/>
      <c r="F16" s="188"/>
      <c r="G16" s="188"/>
      <c r="H16" s="188"/>
      <c r="I16" s="188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</row>
    <row r="17" spans="1:22" ht="16.5" thickBot="1" x14ac:dyDescent="0.3">
      <c r="A17" s="566"/>
      <c r="B17" s="366" t="s">
        <v>103</v>
      </c>
      <c r="C17" s="283">
        <f>VLOOKUP($C$2,Přehled_A_2018_KS!$B$4:$O$12,MATCH($B17,Přehled_A_2018_KS!$B$4:$O$4,0),0)</f>
        <v>178.92592592592592</v>
      </c>
      <c r="D17" s="283">
        <f>HLOOKUP(B17,Přehled_A_2018_KS!$C$4:$O$13,10,0)</f>
        <v>124.82403906006847</v>
      </c>
      <c r="E17" s="188"/>
      <c r="F17" s="188"/>
      <c r="G17" s="188"/>
      <c r="H17" s="188"/>
      <c r="I17" s="188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spans="1:22" ht="16.5" thickTop="1" x14ac:dyDescent="0.25">
      <c r="A18" s="288" t="s">
        <v>263</v>
      </c>
      <c r="B18" s="188"/>
      <c r="C18" s="188"/>
      <c r="D18" s="188"/>
      <c r="E18" s="188"/>
      <c r="F18" s="188"/>
      <c r="G18" s="188"/>
      <c r="H18" s="188"/>
      <c r="I18" s="188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</row>
    <row r="19" spans="1:22" x14ac:dyDescent="0.25">
      <c r="A19" s="344" t="s">
        <v>213</v>
      </c>
      <c r="B19" s="188"/>
      <c r="C19" s="188"/>
      <c r="D19" s="188"/>
      <c r="E19" s="188"/>
      <c r="F19" s="188"/>
      <c r="G19" s="188"/>
      <c r="H19" s="188"/>
      <c r="I19" s="188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</row>
    <row r="20" spans="1:22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</row>
    <row r="21" spans="1:22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</row>
    <row r="22" spans="1:22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</row>
    <row r="23" spans="1:22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</row>
    <row r="24" spans="1:22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</row>
    <row r="25" spans="1:22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</row>
    <row r="26" spans="1:22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</row>
    <row r="27" spans="1:22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</row>
    <row r="28" spans="1:22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</row>
    <row r="29" spans="1:22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</row>
    <row r="30" spans="1:22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</row>
    <row r="31" spans="1:22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</row>
    <row r="32" spans="1:22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</row>
    <row r="33" spans="1:22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</row>
    <row r="34" spans="1:22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</row>
    <row r="35" spans="1:22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</row>
    <row r="36" spans="1:22" x14ac:dyDescent="0.25">
      <c r="A36" s="188"/>
      <c r="B36" s="188"/>
      <c r="C36" s="188"/>
      <c r="D36" s="188"/>
      <c r="E36" s="188"/>
      <c r="F36" s="188"/>
      <c r="G36" s="188"/>
      <c r="H36" s="188"/>
      <c r="I36" s="188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</row>
    <row r="37" spans="1:22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</row>
    <row r="38" spans="1:22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</row>
    <row r="39" spans="1:22" x14ac:dyDescent="0.25">
      <c r="A39" s="188"/>
      <c r="B39" s="188"/>
      <c r="C39" s="188"/>
      <c r="D39" s="188"/>
      <c r="E39" s="188"/>
      <c r="F39" s="188"/>
      <c r="G39" s="188"/>
      <c r="H39" s="188"/>
      <c r="I39" s="188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</row>
    <row r="40" spans="1:22" x14ac:dyDescent="0.25">
      <c r="A40" s="188"/>
      <c r="B40" s="188"/>
      <c r="C40" s="188"/>
      <c r="D40" s="188"/>
      <c r="E40" s="188"/>
      <c r="F40" s="188"/>
      <c r="G40" s="188"/>
      <c r="H40" s="188"/>
      <c r="I40" s="188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</row>
    <row r="41" spans="1:22" x14ac:dyDescent="0.25">
      <c r="A41" s="188"/>
      <c r="B41" s="188"/>
      <c r="C41" s="188"/>
      <c r="D41" s="188"/>
      <c r="E41" s="188"/>
      <c r="F41" s="188"/>
      <c r="G41" s="188"/>
      <c r="H41" s="188"/>
      <c r="I41" s="188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</row>
    <row r="42" spans="1:22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</row>
    <row r="43" spans="1:22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</row>
    <row r="44" spans="1:22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</row>
    <row r="45" spans="1:22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</row>
    <row r="46" spans="1:22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</row>
    <row r="47" spans="1:22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</row>
    <row r="48" spans="1:22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</row>
    <row r="49" spans="1:22" x14ac:dyDescent="0.25">
      <c r="A49" s="188"/>
      <c r="B49" s="188"/>
      <c r="C49" s="188"/>
      <c r="D49" s="188"/>
      <c r="E49" s="188"/>
      <c r="F49" s="188"/>
      <c r="G49" s="188"/>
      <c r="H49" s="188"/>
      <c r="I49" s="188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x14ac:dyDescent="0.25">
      <c r="A50" s="188"/>
      <c r="B50" s="188"/>
      <c r="C50" s="188"/>
      <c r="D50" s="188"/>
      <c r="E50" s="188"/>
      <c r="F50" s="188"/>
      <c r="G50" s="188"/>
      <c r="H50" s="188"/>
      <c r="I50" s="188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x14ac:dyDescent="0.25">
      <c r="A51" s="188"/>
      <c r="B51" s="188"/>
      <c r="C51" s="188"/>
      <c r="D51" s="188"/>
      <c r="E51" s="188"/>
      <c r="F51" s="188"/>
      <c r="G51" s="188"/>
      <c r="H51" s="188"/>
      <c r="I51" s="188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x14ac:dyDescent="0.25">
      <c r="A52" s="184" t="s">
        <v>269</v>
      </c>
      <c r="B52" s="188"/>
      <c r="C52" s="188"/>
      <c r="D52" s="188"/>
      <c r="E52" s="188"/>
      <c r="F52" s="188"/>
      <c r="G52" s="188"/>
      <c r="H52" s="188"/>
      <c r="I52" s="188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3" spans="1:22" x14ac:dyDescent="0.25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</row>
    <row r="54" spans="1:22" x14ac:dyDescent="0.25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</row>
    <row r="55" spans="1:22" x14ac:dyDescent="0.25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</row>
    <row r="56" spans="1:22" x14ac:dyDescent="0.25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</row>
    <row r="57" spans="1:22" x14ac:dyDescent="0.2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</row>
    <row r="58" spans="1:22" x14ac:dyDescent="0.2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</row>
    <row r="59" spans="1:22" x14ac:dyDescent="0.25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</row>
    <row r="60" spans="1:22" x14ac:dyDescent="0.25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</row>
    <row r="61" spans="1:22" x14ac:dyDescent="0.25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</row>
    <row r="62" spans="1:22" x14ac:dyDescent="0.2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</row>
    <row r="63" spans="1:22" x14ac:dyDescent="0.25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</row>
    <row r="64" spans="1:22" x14ac:dyDescent="0.25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</row>
    <row r="65" spans="1:22" x14ac:dyDescent="0.25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</row>
    <row r="66" spans="1:22" x14ac:dyDescent="0.25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</row>
    <row r="67" spans="1:22" x14ac:dyDescent="0.25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</row>
    <row r="68" spans="1:22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</row>
    <row r="69" spans="1:22" x14ac:dyDescent="0.25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</row>
    <row r="70" spans="1:22" x14ac:dyDescent="0.25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</row>
    <row r="71" spans="1:22" x14ac:dyDescent="0.25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</row>
    <row r="72" spans="1:22" x14ac:dyDescent="0.25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</row>
    <row r="73" spans="1:22" x14ac:dyDescent="0.25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</row>
    <row r="74" spans="1:22" x14ac:dyDescent="0.25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</row>
    <row r="75" spans="1:22" x14ac:dyDescent="0.25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</row>
    <row r="76" spans="1:22" x14ac:dyDescent="0.25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</row>
    <row r="77" spans="1:22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</row>
    <row r="78" spans="1:22" x14ac:dyDescent="0.25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</row>
    <row r="79" spans="1:22" x14ac:dyDescent="0.25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</row>
    <row r="80" spans="1:22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</row>
    <row r="81" spans="1:22" x14ac:dyDescent="0.25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</row>
    <row r="82" spans="1:22" x14ac:dyDescent="0.25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</row>
    <row r="83" spans="1:22" x14ac:dyDescent="0.25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</row>
    <row r="84" spans="1:22" x14ac:dyDescent="0.25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</row>
    <row r="85" spans="1:22" x14ac:dyDescent="0.25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</row>
    <row r="86" spans="1:22" x14ac:dyDescent="0.25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</row>
    <row r="87" spans="1:22" x14ac:dyDescent="0.25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</row>
    <row r="88" spans="1:22" x14ac:dyDescent="0.2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</row>
    <row r="89" spans="1:22" x14ac:dyDescent="0.2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</row>
    <row r="90" spans="1:22" x14ac:dyDescent="0.25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</row>
    <row r="91" spans="1:22" x14ac:dyDescent="0.25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</row>
    <row r="92" spans="1:22" x14ac:dyDescent="0.25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</row>
    <row r="93" spans="1:22" x14ac:dyDescent="0.25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</row>
    <row r="94" spans="1:22" x14ac:dyDescent="0.25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</row>
    <row r="95" spans="1:22" x14ac:dyDescent="0.25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</row>
    <row r="96" spans="1:22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</row>
    <row r="97" spans="1:22" x14ac:dyDescent="0.25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</row>
    <row r="98" spans="1:22" x14ac:dyDescent="0.25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</row>
    <row r="99" spans="1:22" x14ac:dyDescent="0.25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</row>
    <row r="100" spans="1:22" x14ac:dyDescent="0.25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</row>
    <row r="101" spans="1:22" x14ac:dyDescent="0.25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</row>
    <row r="102" spans="1:22" x14ac:dyDescent="0.25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</row>
    <row r="103" spans="1:22" x14ac:dyDescent="0.25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</row>
    <row r="104" spans="1:22" x14ac:dyDescent="0.25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</row>
    <row r="105" spans="1:22" x14ac:dyDescent="0.25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</row>
    <row r="106" spans="1:22" x14ac:dyDescent="0.25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</row>
    <row r="107" spans="1:22" x14ac:dyDescent="0.25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</row>
    <row r="108" spans="1:22" x14ac:dyDescent="0.25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</row>
    <row r="109" spans="1:22" x14ac:dyDescent="0.25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</row>
    <row r="110" spans="1:22" x14ac:dyDescent="0.25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</row>
    <row r="111" spans="1:22" x14ac:dyDescent="0.25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</row>
    <row r="112" spans="1:22" x14ac:dyDescent="0.25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</row>
    <row r="113" spans="1:22" x14ac:dyDescent="0.25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</row>
    <row r="114" spans="1:22" x14ac:dyDescent="0.25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</row>
    <row r="115" spans="1:22" x14ac:dyDescent="0.25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</row>
    <row r="116" spans="1:22" x14ac:dyDescent="0.25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</row>
    <row r="117" spans="1:22" x14ac:dyDescent="0.25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</row>
    <row r="118" spans="1:22" x14ac:dyDescent="0.25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</row>
    <row r="119" spans="1:22" x14ac:dyDescent="0.25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</row>
    <row r="120" spans="1:22" x14ac:dyDescent="0.25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</row>
    <row r="121" spans="1:22" x14ac:dyDescent="0.25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</row>
    <row r="122" spans="1:22" x14ac:dyDescent="0.25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</row>
    <row r="123" spans="1:22" x14ac:dyDescent="0.25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</row>
    <row r="124" spans="1:22" x14ac:dyDescent="0.25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</row>
    <row r="125" spans="1:22" x14ac:dyDescent="0.25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</row>
    <row r="126" spans="1:22" x14ac:dyDescent="0.25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</row>
    <row r="127" spans="1:22" x14ac:dyDescent="0.25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</row>
    <row r="128" spans="1:22" x14ac:dyDescent="0.25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</row>
    <row r="129" spans="1:22" x14ac:dyDescent="0.25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</row>
    <row r="130" spans="1:22" x14ac:dyDescent="0.25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</row>
    <row r="131" spans="1:22" x14ac:dyDescent="0.25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</row>
    <row r="132" spans="1:22" x14ac:dyDescent="0.25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</row>
    <row r="133" spans="1:22" x14ac:dyDescent="0.25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</row>
    <row r="134" spans="1:22" x14ac:dyDescent="0.25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</row>
    <row r="135" spans="1:22" x14ac:dyDescent="0.25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</row>
    <row r="136" spans="1:22" x14ac:dyDescent="0.25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</row>
    <row r="137" spans="1:22" x14ac:dyDescent="0.25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</row>
    <row r="138" spans="1:22" x14ac:dyDescent="0.25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</row>
    <row r="139" spans="1:22" x14ac:dyDescent="0.25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</row>
    <row r="140" spans="1:22" x14ac:dyDescent="0.25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</row>
    <row r="141" spans="1:22" x14ac:dyDescent="0.25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</row>
    <row r="142" spans="1:22" x14ac:dyDescent="0.25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</row>
    <row r="143" spans="1:22" x14ac:dyDescent="0.25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</row>
    <row r="144" spans="1:22" x14ac:dyDescent="0.25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</row>
    <row r="145" spans="1:22" x14ac:dyDescent="0.25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</row>
    <row r="146" spans="1:22" x14ac:dyDescent="0.25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</row>
    <row r="147" spans="1:22" x14ac:dyDescent="0.25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</row>
    <row r="148" spans="1:22" x14ac:dyDescent="0.25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</row>
    <row r="149" spans="1:22" x14ac:dyDescent="0.25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</row>
    <row r="150" spans="1:22" x14ac:dyDescent="0.25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</row>
    <row r="151" spans="1:22" x14ac:dyDescent="0.25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</row>
    <row r="152" spans="1:22" x14ac:dyDescent="0.25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</row>
    <row r="153" spans="1:22" x14ac:dyDescent="0.25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</row>
    <row r="154" spans="1:22" x14ac:dyDescent="0.25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</row>
    <row r="155" spans="1:22" x14ac:dyDescent="0.25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</row>
    <row r="156" spans="1:22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</row>
    <row r="157" spans="1:22" x14ac:dyDescent="0.25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</row>
    <row r="158" spans="1:22" x14ac:dyDescent="0.25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</row>
    <row r="159" spans="1:22" x14ac:dyDescent="0.25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</row>
    <row r="160" spans="1:22" x14ac:dyDescent="0.25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</row>
    <row r="161" spans="1:22" x14ac:dyDescent="0.25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</row>
    <row r="162" spans="1:22" x14ac:dyDescent="0.25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</row>
    <row r="163" spans="1:22" x14ac:dyDescent="0.25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</row>
    <row r="164" spans="1:22" x14ac:dyDescent="0.25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</row>
    <row r="165" spans="1:22" x14ac:dyDescent="0.25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</row>
    <row r="166" spans="1:22" x14ac:dyDescent="0.25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</row>
    <row r="167" spans="1:22" x14ac:dyDescent="0.25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</row>
    <row r="168" spans="1:22" x14ac:dyDescent="0.25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</row>
    <row r="169" spans="1:22" x14ac:dyDescent="0.25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</row>
    <row r="170" spans="1:22" x14ac:dyDescent="0.25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</row>
    <row r="171" spans="1:22" x14ac:dyDescent="0.25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</row>
    <row r="172" spans="1:22" x14ac:dyDescent="0.25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</row>
    <row r="173" spans="1:22" x14ac:dyDescent="0.25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</row>
    <row r="174" spans="1:22" x14ac:dyDescent="0.25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</row>
    <row r="175" spans="1:22" x14ac:dyDescent="0.25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</row>
    <row r="176" spans="1:22" x14ac:dyDescent="0.25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</row>
    <row r="177" spans="1:22" x14ac:dyDescent="0.25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</row>
    <row r="178" spans="1:22" x14ac:dyDescent="0.25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</row>
    <row r="179" spans="1:22" x14ac:dyDescent="0.25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</row>
    <row r="180" spans="1:22" x14ac:dyDescent="0.25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</row>
    <row r="181" spans="1:22" x14ac:dyDescent="0.25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</row>
    <row r="182" spans="1:22" x14ac:dyDescent="0.25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</row>
    <row r="183" spans="1:22" x14ac:dyDescent="0.25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</row>
    <row r="184" spans="1:22" x14ac:dyDescent="0.25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</row>
    <row r="185" spans="1:22" x14ac:dyDescent="0.25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</row>
    <row r="186" spans="1:22" x14ac:dyDescent="0.25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</row>
    <row r="187" spans="1:22" x14ac:dyDescent="0.25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</row>
    <row r="188" spans="1:22" x14ac:dyDescent="0.25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</row>
    <row r="189" spans="1:22" x14ac:dyDescent="0.25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</row>
    <row r="190" spans="1:22" x14ac:dyDescent="0.25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</row>
    <row r="191" spans="1:22" x14ac:dyDescent="0.25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</row>
    <row r="192" spans="1:22" x14ac:dyDescent="0.25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</row>
    <row r="193" spans="1:22" x14ac:dyDescent="0.25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</row>
    <row r="194" spans="1:22" x14ac:dyDescent="0.25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</row>
    <row r="195" spans="1:22" x14ac:dyDescent="0.25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</row>
    <row r="196" spans="1:22" x14ac:dyDescent="0.25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</row>
    <row r="197" spans="1:22" x14ac:dyDescent="0.25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</row>
    <row r="198" spans="1:22" x14ac:dyDescent="0.25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</row>
    <row r="199" spans="1:22" x14ac:dyDescent="0.25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</row>
    <row r="200" spans="1:22" x14ac:dyDescent="0.25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</row>
    <row r="201" spans="1:22" x14ac:dyDescent="0.25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</row>
    <row r="202" spans="1:22" x14ac:dyDescent="0.25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</row>
    <row r="203" spans="1:22" x14ac:dyDescent="0.25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</row>
    <row r="204" spans="1:22" x14ac:dyDescent="0.25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</row>
    <row r="205" spans="1:22" x14ac:dyDescent="0.25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</row>
    <row r="206" spans="1:22" x14ac:dyDescent="0.25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</row>
    <row r="207" spans="1:22" x14ac:dyDescent="0.25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</row>
    <row r="208" spans="1:22" x14ac:dyDescent="0.25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</row>
    <row r="209" spans="1:22" x14ac:dyDescent="0.25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</row>
    <row r="210" spans="1:22" x14ac:dyDescent="0.25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</row>
    <row r="211" spans="1:22" x14ac:dyDescent="0.25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</row>
    <row r="212" spans="1:22" x14ac:dyDescent="0.25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</row>
    <row r="213" spans="1:22" x14ac:dyDescent="0.25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</row>
    <row r="214" spans="1:22" x14ac:dyDescent="0.25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</row>
  </sheetData>
  <sheetProtection algorithmName="SHA-512" hashValue="Q3IO3hpQKZqKcVWojYY0zhITZ2QYRAD+i2LO0KDyGO2F0IjprjE/OWRYEgwOySeCEwxiq23ewxGyf2b3hXLo0g==" saltValue="/t4lopEyWCWv68aQFzhFdA==" spinCount="100000" sheet="1" objects="1" scenarios="1"/>
  <mergeCells count="6">
    <mergeCell ref="A15:A17"/>
    <mergeCell ref="A2:B2"/>
    <mergeCell ref="A4:D4"/>
    <mergeCell ref="A5:B5"/>
    <mergeCell ref="A6:A8"/>
    <mergeCell ref="A9:A13"/>
  </mergeCells>
  <pageMargins left="0.7" right="0.7" top="0.78740157499999996" bottom="0.78740157499999996" header="0.3" footer="0.3"/>
  <pageSetup paperSize="9" scale="76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5" tint="-0.249977111117893"/>
    <pageSetUpPr fitToPage="1"/>
  </sheetPr>
  <dimension ref="A1:X214"/>
  <sheetViews>
    <sheetView zoomScale="80" zoomScaleNormal="80" workbookViewId="0">
      <pane ySplit="2" topLeftCell="A3" activePane="bottomLeft" state="frozen"/>
      <selection activeCell="D92" sqref="D92:F92"/>
      <selection pane="bottomLeft" activeCell="A3" sqref="A3:X3"/>
    </sheetView>
  </sheetViews>
  <sheetFormatPr defaultRowHeight="15.75" x14ac:dyDescent="0.25"/>
  <cols>
    <col min="1" max="16384" width="9" style="155"/>
  </cols>
  <sheetData>
    <row r="1" spans="1:24" x14ac:dyDescent="0.25">
      <c r="A1" s="154" t="s">
        <v>268</v>
      </c>
    </row>
    <row r="2" spans="1:24" x14ac:dyDescent="0.25">
      <c r="A2" s="544" t="s">
        <v>194</v>
      </c>
      <c r="B2" s="563"/>
      <c r="C2" s="367" t="str">
        <f>'Výsl. KS spravni - 2018'!C2</f>
        <v>MS Praha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1:24" x14ac:dyDescent="0.25">
      <c r="A3" s="568" t="s">
        <v>228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</row>
    <row r="4" spans="1:24" x14ac:dyDescent="0.25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</row>
    <row r="5" spans="1:24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</row>
    <row r="6" spans="1:24" x14ac:dyDescent="0.25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</row>
    <row r="7" spans="1:24" x14ac:dyDescent="0.25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</row>
    <row r="8" spans="1:24" x14ac:dyDescent="0.25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</row>
    <row r="9" spans="1:24" x14ac:dyDescent="0.2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</row>
    <row r="10" spans="1:24" x14ac:dyDescent="0.25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4" x14ac:dyDescent="0.25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</row>
    <row r="12" spans="1:24" x14ac:dyDescent="0.25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</row>
    <row r="13" spans="1:24" x14ac:dyDescent="0.2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</row>
    <row r="14" spans="1:24" x14ac:dyDescent="0.25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4" x14ac:dyDescent="0.2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</row>
    <row r="16" spans="1:24" x14ac:dyDescent="0.25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</row>
    <row r="17" spans="1:23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</row>
    <row r="18" spans="1:23" x14ac:dyDescent="0.25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</row>
    <row r="19" spans="1:23" x14ac:dyDescent="0.25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</row>
    <row r="20" spans="1:23" x14ac:dyDescent="0.25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</row>
    <row r="21" spans="1:23" x14ac:dyDescent="0.25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</row>
    <row r="22" spans="1:23" x14ac:dyDescent="0.25">
      <c r="A22" s="316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</row>
    <row r="23" spans="1:23" x14ac:dyDescent="0.25">
      <c r="A23" s="316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</row>
    <row r="24" spans="1:23" x14ac:dyDescent="0.25">
      <c r="A24" s="31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</row>
    <row r="25" spans="1:23" x14ac:dyDescent="0.25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</row>
    <row r="26" spans="1:23" x14ac:dyDescent="0.25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</row>
    <row r="27" spans="1:23" x14ac:dyDescent="0.25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</row>
    <row r="28" spans="1:23" x14ac:dyDescent="0.25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</row>
    <row r="29" spans="1:23" x14ac:dyDescent="0.25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</row>
    <row r="30" spans="1:23" x14ac:dyDescent="0.25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</row>
    <row r="31" spans="1:23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</row>
    <row r="32" spans="1:23" x14ac:dyDescent="0.2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</row>
    <row r="33" spans="1:23" x14ac:dyDescent="0.2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</row>
    <row r="34" spans="1:23" x14ac:dyDescent="0.25">
      <c r="A34" s="316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</row>
    <row r="35" spans="1:23" x14ac:dyDescent="0.25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</row>
    <row r="36" spans="1:23" x14ac:dyDescent="0.25">
      <c r="A36" s="316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</row>
    <row r="37" spans="1:23" x14ac:dyDescent="0.25">
      <c r="A37" s="316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</row>
    <row r="38" spans="1:23" x14ac:dyDescent="0.25">
      <c r="A38" s="316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</row>
    <row r="39" spans="1:23" x14ac:dyDescent="0.25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</row>
    <row r="40" spans="1:23" x14ac:dyDescent="0.25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</row>
    <row r="41" spans="1:23" x14ac:dyDescent="0.25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</row>
    <row r="42" spans="1:23" x14ac:dyDescent="0.25">
      <c r="A42" s="31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</row>
    <row r="43" spans="1:23" x14ac:dyDescent="0.25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</row>
    <row r="44" spans="1:23" x14ac:dyDescent="0.25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</row>
    <row r="45" spans="1:23" x14ac:dyDescent="0.25">
      <c r="A45" s="316" t="s">
        <v>269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</row>
    <row r="46" spans="1:23" x14ac:dyDescent="0.25">
      <c r="A46" s="316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</row>
    <row r="47" spans="1:23" x14ac:dyDescent="0.25">
      <c r="A47" s="316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</row>
    <row r="48" spans="1:23" x14ac:dyDescent="0.25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</row>
    <row r="49" spans="1:23" x14ac:dyDescent="0.25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</row>
    <row r="50" spans="1:23" x14ac:dyDescent="0.25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</row>
    <row r="51" spans="1:23" x14ac:dyDescent="0.25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</row>
    <row r="52" spans="1:23" x14ac:dyDescent="0.25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</row>
    <row r="53" spans="1:23" x14ac:dyDescent="0.25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</row>
    <row r="54" spans="1:23" x14ac:dyDescent="0.25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  <row r="55" spans="1:23" x14ac:dyDescent="0.25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</row>
    <row r="56" spans="1:23" x14ac:dyDescent="0.25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</row>
    <row r="57" spans="1:23" x14ac:dyDescent="0.2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</row>
    <row r="58" spans="1:23" x14ac:dyDescent="0.2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</row>
    <row r="59" spans="1:23" x14ac:dyDescent="0.25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</row>
    <row r="60" spans="1:23" x14ac:dyDescent="0.25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</row>
    <row r="61" spans="1:23" x14ac:dyDescent="0.25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</row>
    <row r="62" spans="1:23" x14ac:dyDescent="0.2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</row>
    <row r="63" spans="1:23" x14ac:dyDescent="0.25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</row>
    <row r="64" spans="1:23" x14ac:dyDescent="0.25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</row>
    <row r="65" spans="1:23" x14ac:dyDescent="0.25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</row>
    <row r="66" spans="1:23" x14ac:dyDescent="0.25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</row>
    <row r="67" spans="1:23" x14ac:dyDescent="0.25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</row>
    <row r="68" spans="1:23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</row>
    <row r="69" spans="1:23" x14ac:dyDescent="0.25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</row>
    <row r="70" spans="1:23" x14ac:dyDescent="0.25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</row>
    <row r="71" spans="1:23" x14ac:dyDescent="0.25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</row>
    <row r="72" spans="1:23" x14ac:dyDescent="0.25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</row>
    <row r="73" spans="1:23" x14ac:dyDescent="0.25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</row>
    <row r="74" spans="1:23" x14ac:dyDescent="0.25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</row>
    <row r="75" spans="1:23" x14ac:dyDescent="0.25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</row>
    <row r="76" spans="1:23" x14ac:dyDescent="0.25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</row>
    <row r="77" spans="1:23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</row>
    <row r="78" spans="1:23" x14ac:dyDescent="0.25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</row>
    <row r="79" spans="1:23" x14ac:dyDescent="0.25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</row>
    <row r="80" spans="1:23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</row>
    <row r="81" spans="1:23" x14ac:dyDescent="0.25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</row>
    <row r="82" spans="1:23" x14ac:dyDescent="0.25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</row>
    <row r="83" spans="1:23" x14ac:dyDescent="0.25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</row>
    <row r="84" spans="1:23" x14ac:dyDescent="0.25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</row>
    <row r="85" spans="1:23" x14ac:dyDescent="0.25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</row>
    <row r="86" spans="1:23" x14ac:dyDescent="0.25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</row>
    <row r="87" spans="1:23" x14ac:dyDescent="0.25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</row>
    <row r="88" spans="1:23" x14ac:dyDescent="0.2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</row>
    <row r="89" spans="1:23" x14ac:dyDescent="0.2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</row>
    <row r="90" spans="1:23" x14ac:dyDescent="0.25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</row>
    <row r="91" spans="1:23" x14ac:dyDescent="0.25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</row>
    <row r="92" spans="1:23" x14ac:dyDescent="0.25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</row>
    <row r="93" spans="1:23" x14ac:dyDescent="0.25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</row>
    <row r="94" spans="1:23" x14ac:dyDescent="0.25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</row>
    <row r="95" spans="1:23" x14ac:dyDescent="0.25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</row>
    <row r="96" spans="1:23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</row>
    <row r="97" spans="1:23" x14ac:dyDescent="0.25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</row>
    <row r="98" spans="1:23" x14ac:dyDescent="0.25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</row>
    <row r="99" spans="1:23" x14ac:dyDescent="0.25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</row>
    <row r="100" spans="1:23" x14ac:dyDescent="0.25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</row>
    <row r="101" spans="1:23" x14ac:dyDescent="0.25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</row>
    <row r="102" spans="1:23" x14ac:dyDescent="0.25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</row>
    <row r="103" spans="1:23" x14ac:dyDescent="0.25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</row>
    <row r="104" spans="1:23" x14ac:dyDescent="0.25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</row>
    <row r="105" spans="1:23" x14ac:dyDescent="0.25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</row>
    <row r="106" spans="1:23" x14ac:dyDescent="0.25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</row>
    <row r="107" spans="1:23" x14ac:dyDescent="0.25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</row>
    <row r="108" spans="1:23" x14ac:dyDescent="0.25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</row>
    <row r="109" spans="1:23" x14ac:dyDescent="0.25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</row>
    <row r="110" spans="1:23" x14ac:dyDescent="0.25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</row>
    <row r="111" spans="1:23" x14ac:dyDescent="0.25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</row>
    <row r="112" spans="1:23" x14ac:dyDescent="0.25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</row>
    <row r="113" spans="1:23" x14ac:dyDescent="0.25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</row>
    <row r="114" spans="1:23" x14ac:dyDescent="0.25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</row>
    <row r="115" spans="1:23" x14ac:dyDescent="0.25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</row>
    <row r="116" spans="1:23" x14ac:dyDescent="0.25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</row>
    <row r="117" spans="1:23" x14ac:dyDescent="0.25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</row>
    <row r="118" spans="1:23" x14ac:dyDescent="0.25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</row>
    <row r="119" spans="1:23" x14ac:dyDescent="0.25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</row>
    <row r="120" spans="1:23" x14ac:dyDescent="0.25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</row>
    <row r="121" spans="1:23" x14ac:dyDescent="0.25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</row>
    <row r="122" spans="1:23" x14ac:dyDescent="0.25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</row>
    <row r="123" spans="1:23" x14ac:dyDescent="0.25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</row>
    <row r="124" spans="1:23" x14ac:dyDescent="0.25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</row>
    <row r="125" spans="1:23" x14ac:dyDescent="0.25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</row>
    <row r="126" spans="1:23" x14ac:dyDescent="0.25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</row>
    <row r="127" spans="1:23" x14ac:dyDescent="0.25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</row>
    <row r="128" spans="1:23" x14ac:dyDescent="0.25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</row>
    <row r="129" spans="1:23" x14ac:dyDescent="0.25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</row>
    <row r="130" spans="1:23" x14ac:dyDescent="0.25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</row>
    <row r="131" spans="1:23" x14ac:dyDescent="0.25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</row>
    <row r="132" spans="1:23" x14ac:dyDescent="0.25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</row>
    <row r="133" spans="1:23" x14ac:dyDescent="0.25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</row>
    <row r="134" spans="1:23" x14ac:dyDescent="0.25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</row>
    <row r="135" spans="1:23" x14ac:dyDescent="0.25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</row>
    <row r="136" spans="1:23" x14ac:dyDescent="0.25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</row>
    <row r="137" spans="1:23" x14ac:dyDescent="0.25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</row>
    <row r="138" spans="1:23" x14ac:dyDescent="0.25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</row>
    <row r="139" spans="1:23" x14ac:dyDescent="0.25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</row>
    <row r="140" spans="1:23" x14ac:dyDescent="0.25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</row>
    <row r="141" spans="1:23" x14ac:dyDescent="0.25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</row>
    <row r="142" spans="1:23" x14ac:dyDescent="0.25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</row>
    <row r="143" spans="1:23" x14ac:dyDescent="0.25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</row>
    <row r="144" spans="1:23" x14ac:dyDescent="0.25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</row>
    <row r="145" spans="1:23" x14ac:dyDescent="0.25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</row>
    <row r="146" spans="1:23" x14ac:dyDescent="0.25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</row>
    <row r="147" spans="1:23" x14ac:dyDescent="0.25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</row>
    <row r="148" spans="1:23" x14ac:dyDescent="0.25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</row>
    <row r="149" spans="1:23" x14ac:dyDescent="0.25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</row>
    <row r="150" spans="1:23" x14ac:dyDescent="0.25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</row>
    <row r="151" spans="1:23" x14ac:dyDescent="0.25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</row>
    <row r="152" spans="1:23" x14ac:dyDescent="0.25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</row>
    <row r="153" spans="1:23" x14ac:dyDescent="0.25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</row>
    <row r="154" spans="1:23" x14ac:dyDescent="0.25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</row>
    <row r="155" spans="1:23" x14ac:dyDescent="0.25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</row>
    <row r="156" spans="1:23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</row>
    <row r="157" spans="1:23" x14ac:dyDescent="0.25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</row>
    <row r="158" spans="1:23" x14ac:dyDescent="0.25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</row>
    <row r="159" spans="1:23" x14ac:dyDescent="0.25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</row>
    <row r="160" spans="1:23" x14ac:dyDescent="0.25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</row>
    <row r="161" spans="1:23" x14ac:dyDescent="0.25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</row>
    <row r="162" spans="1:23" x14ac:dyDescent="0.25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</row>
    <row r="163" spans="1:23" x14ac:dyDescent="0.25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</row>
    <row r="164" spans="1:23" x14ac:dyDescent="0.25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</row>
    <row r="165" spans="1:23" x14ac:dyDescent="0.25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</row>
    <row r="166" spans="1:23" x14ac:dyDescent="0.25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</row>
    <row r="167" spans="1:23" x14ac:dyDescent="0.25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</row>
    <row r="168" spans="1:23" x14ac:dyDescent="0.25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</row>
    <row r="169" spans="1:23" x14ac:dyDescent="0.25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</row>
    <row r="170" spans="1:23" x14ac:dyDescent="0.25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</row>
    <row r="171" spans="1:23" x14ac:dyDescent="0.25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</row>
    <row r="172" spans="1:23" x14ac:dyDescent="0.25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</row>
    <row r="173" spans="1:23" x14ac:dyDescent="0.25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</row>
    <row r="174" spans="1:23" x14ac:dyDescent="0.25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</row>
    <row r="175" spans="1:23" x14ac:dyDescent="0.25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</row>
    <row r="176" spans="1:23" x14ac:dyDescent="0.25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</row>
    <row r="177" spans="1:23" x14ac:dyDescent="0.25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</row>
    <row r="178" spans="1:23" x14ac:dyDescent="0.25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</row>
    <row r="179" spans="1:23" x14ac:dyDescent="0.25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</row>
    <row r="180" spans="1:23" x14ac:dyDescent="0.25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</row>
    <row r="181" spans="1:23" x14ac:dyDescent="0.25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</row>
    <row r="182" spans="1:23" x14ac:dyDescent="0.25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</row>
    <row r="183" spans="1:23" x14ac:dyDescent="0.25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</row>
    <row r="184" spans="1:23" x14ac:dyDescent="0.25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</row>
    <row r="185" spans="1:23" x14ac:dyDescent="0.25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</row>
    <row r="186" spans="1:23" x14ac:dyDescent="0.25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</row>
    <row r="187" spans="1:23" x14ac:dyDescent="0.25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</row>
    <row r="188" spans="1:23" x14ac:dyDescent="0.25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</row>
    <row r="189" spans="1:23" x14ac:dyDescent="0.25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</row>
    <row r="190" spans="1:23" x14ac:dyDescent="0.25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</row>
    <row r="191" spans="1:23" x14ac:dyDescent="0.25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</row>
    <row r="192" spans="1:23" x14ac:dyDescent="0.25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</row>
    <row r="193" spans="1:23" x14ac:dyDescent="0.25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</row>
    <row r="194" spans="1:23" x14ac:dyDescent="0.25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</row>
    <row r="195" spans="1:23" x14ac:dyDescent="0.25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</row>
    <row r="196" spans="1:23" x14ac:dyDescent="0.25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</row>
    <row r="197" spans="1:23" x14ac:dyDescent="0.25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</row>
    <row r="198" spans="1:23" x14ac:dyDescent="0.25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</row>
    <row r="199" spans="1:23" x14ac:dyDescent="0.25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</row>
    <row r="200" spans="1:23" x14ac:dyDescent="0.25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</row>
    <row r="201" spans="1:23" x14ac:dyDescent="0.25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</row>
    <row r="202" spans="1:23" x14ac:dyDescent="0.25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</row>
    <row r="203" spans="1:23" x14ac:dyDescent="0.25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</row>
    <row r="204" spans="1:23" x14ac:dyDescent="0.25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</row>
    <row r="205" spans="1:23" x14ac:dyDescent="0.25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</row>
    <row r="206" spans="1:23" x14ac:dyDescent="0.25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</row>
    <row r="207" spans="1:23" x14ac:dyDescent="0.25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</row>
    <row r="208" spans="1:23" x14ac:dyDescent="0.25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</row>
    <row r="209" spans="1:23" x14ac:dyDescent="0.25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</row>
    <row r="210" spans="1:23" x14ac:dyDescent="0.25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</row>
    <row r="211" spans="1:23" x14ac:dyDescent="0.25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</row>
    <row r="212" spans="1:23" x14ac:dyDescent="0.25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</row>
    <row r="213" spans="1:23" x14ac:dyDescent="0.25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</row>
    <row r="214" spans="1:23" x14ac:dyDescent="0.25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</row>
  </sheetData>
  <sheetProtection password="E167" sheet="1" objects="1" scenarios="1"/>
  <mergeCells count="2">
    <mergeCell ref="A2:B2"/>
    <mergeCell ref="A3:X3"/>
  </mergeCells>
  <pageMargins left="0.7" right="0.7" top="0.78740157499999996" bottom="0.78740157499999996" header="0.3" footer="0.3"/>
  <pageSetup paperSize="8" scale="84" orientation="landscape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5" tint="0.39997558519241921"/>
  </sheetPr>
  <dimension ref="A1:AI94"/>
  <sheetViews>
    <sheetView workbookViewId="0">
      <pane xSplit="4" ySplit="5" topLeftCell="E6" activePane="bottomRight" state="frozen"/>
      <selection activeCell="D11" sqref="D11"/>
      <selection pane="topRight" activeCell="D11" sqref="D11"/>
      <selection pane="bottomLeft" activeCell="D11" sqref="D11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35" width="12.625" customWidth="1"/>
  </cols>
  <sheetData>
    <row r="1" spans="1:35" x14ac:dyDescent="0.25">
      <c r="A1" s="3" t="s">
        <v>284</v>
      </c>
      <c r="B1" s="139"/>
      <c r="C1" s="139"/>
      <c r="D1" s="139"/>
      <c r="E1" s="139"/>
      <c r="F1" s="139"/>
      <c r="G1" s="139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39"/>
      <c r="AG1" s="139"/>
      <c r="AH1" s="139"/>
      <c r="AI1" s="139"/>
    </row>
    <row r="2" spans="1:35" x14ac:dyDescent="0.25">
      <c r="A2" s="3" t="s">
        <v>216</v>
      </c>
      <c r="B2" s="139"/>
      <c r="C2" s="139"/>
      <c r="D2" s="139"/>
      <c r="E2" s="139"/>
      <c r="F2" s="139"/>
      <c r="G2" s="139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39"/>
      <c r="AG2" s="139"/>
      <c r="AH2" s="139"/>
      <c r="AI2" s="139"/>
    </row>
    <row r="3" spans="1:35" ht="16.5" thickBot="1" x14ac:dyDescent="0.3">
      <c r="A3" s="139"/>
      <c r="B3" s="139"/>
      <c r="C3" s="139"/>
      <c r="D3" s="139"/>
      <c r="E3" s="139"/>
      <c r="F3" s="139"/>
      <c r="G3" s="139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39"/>
      <c r="AG3" s="139"/>
      <c r="AH3" s="139"/>
      <c r="AI3" s="139"/>
    </row>
    <row r="4" spans="1:35" ht="16.5" thickTop="1" x14ac:dyDescent="0.25">
      <c r="A4" s="137"/>
      <c r="B4" s="137"/>
      <c r="C4" s="137"/>
      <c r="D4" s="137"/>
      <c r="E4" s="506" t="s">
        <v>1</v>
      </c>
      <c r="F4" s="507"/>
      <c r="G4" s="508"/>
      <c r="H4" s="499" t="s">
        <v>223</v>
      </c>
      <c r="I4" s="499"/>
      <c r="J4" s="499"/>
      <c r="K4" s="499"/>
      <c r="L4" s="504" t="s">
        <v>224</v>
      </c>
      <c r="M4" s="499"/>
      <c r="N4" s="499"/>
      <c r="O4" s="505"/>
      <c r="P4" s="504" t="s">
        <v>221</v>
      </c>
      <c r="Q4" s="499"/>
      <c r="R4" s="499"/>
      <c r="S4" s="505"/>
      <c r="T4" s="499" t="s">
        <v>222</v>
      </c>
      <c r="U4" s="499"/>
      <c r="V4" s="499"/>
      <c r="W4" s="499"/>
      <c r="X4" s="504" t="s">
        <v>226</v>
      </c>
      <c r="Y4" s="499"/>
      <c r="Z4" s="499"/>
      <c r="AA4" s="505"/>
      <c r="AB4" s="504" t="s">
        <v>225</v>
      </c>
      <c r="AC4" s="499"/>
      <c r="AD4" s="499"/>
      <c r="AE4" s="505"/>
      <c r="AF4" s="499" t="s">
        <v>215</v>
      </c>
      <c r="AG4" s="499"/>
      <c r="AH4" s="499"/>
      <c r="AI4" s="499"/>
    </row>
    <row r="5" spans="1:35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  <c r="L5" s="52" t="s">
        <v>122</v>
      </c>
      <c r="M5" s="6" t="s">
        <v>123</v>
      </c>
      <c r="N5" s="6" t="s">
        <v>124</v>
      </c>
      <c r="O5" s="46" t="s">
        <v>177</v>
      </c>
      <c r="P5" s="52" t="s">
        <v>122</v>
      </c>
      <c r="Q5" s="6" t="s">
        <v>123</v>
      </c>
      <c r="R5" s="6" t="s">
        <v>124</v>
      </c>
      <c r="S5" s="46" t="s">
        <v>177</v>
      </c>
      <c r="T5" s="6" t="s">
        <v>122</v>
      </c>
      <c r="U5" s="6" t="s">
        <v>123</v>
      </c>
      <c r="V5" s="6" t="s">
        <v>124</v>
      </c>
      <c r="W5" s="6" t="s">
        <v>177</v>
      </c>
      <c r="X5" s="52" t="s">
        <v>122</v>
      </c>
      <c r="Y5" s="6" t="s">
        <v>123</v>
      </c>
      <c r="Z5" s="6" t="s">
        <v>124</v>
      </c>
      <c r="AA5" s="46" t="s">
        <v>177</v>
      </c>
      <c r="AB5" s="52" t="s">
        <v>122</v>
      </c>
      <c r="AC5" s="6" t="s">
        <v>123</v>
      </c>
      <c r="AD5" s="6" t="s">
        <v>124</v>
      </c>
      <c r="AE5" s="46" t="s">
        <v>177</v>
      </c>
      <c r="AF5" s="6" t="s">
        <v>122</v>
      </c>
      <c r="AG5" s="6" t="s">
        <v>123</v>
      </c>
      <c r="AH5" s="6" t="s">
        <v>124</v>
      </c>
      <c r="AI5" s="6" t="s">
        <v>177</v>
      </c>
    </row>
    <row r="6" spans="1:35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28">
        <v>437.56490000000002</v>
      </c>
      <c r="F6" s="15">
        <v>374</v>
      </c>
      <c r="G6" s="29">
        <v>875</v>
      </c>
      <c r="H6" s="122">
        <v>468</v>
      </c>
      <c r="I6" s="122">
        <v>386</v>
      </c>
      <c r="J6" s="122">
        <v>324</v>
      </c>
      <c r="K6" s="122">
        <f t="shared" ref="K6:K37" si="0">+IF(I6 =0,"0",J6/I6*365)</f>
        <v>306.37305699481863</v>
      </c>
      <c r="L6" s="136">
        <v>6</v>
      </c>
      <c r="M6" s="122">
        <v>3131</v>
      </c>
      <c r="N6" s="122">
        <v>2308</v>
      </c>
      <c r="O6" s="122">
        <f t="shared" ref="O6:O37" si="1">+IF(M6 =0,"0",N6/M6*365)</f>
        <v>269.05780900670715</v>
      </c>
      <c r="P6" s="136"/>
      <c r="Q6" s="122"/>
      <c r="R6" s="122"/>
      <c r="S6" s="124" t="str">
        <f>+IF(Q6 =0,"0",R6/Q6*365)</f>
        <v>0</v>
      </c>
      <c r="T6" s="122"/>
      <c r="U6" s="122"/>
      <c r="V6" s="122"/>
      <c r="W6" s="122" t="str">
        <f>+IF(U6 =0,"0",V6/U6*365)</f>
        <v>0</v>
      </c>
      <c r="X6" s="136"/>
      <c r="Y6" s="122"/>
      <c r="Z6" s="122"/>
      <c r="AA6" s="122" t="str">
        <f>+IF(Y6 =0,"0",Z6/Y6*365)</f>
        <v>0</v>
      </c>
      <c r="AB6" s="136">
        <v>97</v>
      </c>
      <c r="AC6" s="122">
        <v>273</v>
      </c>
      <c r="AD6" s="122">
        <v>93</v>
      </c>
      <c r="AE6" s="124">
        <f>+IF(AC6 =0,"0",AD6/AC6*365)</f>
        <v>124.34065934065934</v>
      </c>
      <c r="AF6" s="15">
        <f t="shared" ref="AF6:AF37" si="2">AB6+X6+T6+P6+L6+I6</f>
        <v>489</v>
      </c>
      <c r="AG6" s="15">
        <f t="shared" ref="AG6:AG37" si="3">AC6+Y6+U6+Q6+M6+J6</f>
        <v>3728</v>
      </c>
      <c r="AH6" s="15">
        <f>AD6+Z6+V6+R6+N6+I6</f>
        <v>2787</v>
      </c>
      <c r="AI6" s="122">
        <f>+IF(AG6 =0,"0",AH6/AG6*365)</f>
        <v>272.86883047210301</v>
      </c>
    </row>
    <row r="7" spans="1:35" x14ac:dyDescent="0.25">
      <c r="A7" s="13">
        <v>102</v>
      </c>
      <c r="B7" s="116" t="str">
        <f t="shared" ref="B7:B70" si="4">CONCATENATE(C7,D7)</f>
        <v>2008KS Praha</v>
      </c>
      <c r="C7" s="13">
        <v>2008</v>
      </c>
      <c r="D7" s="13" t="s">
        <v>14</v>
      </c>
      <c r="E7" s="28">
        <v>139.92500000000001</v>
      </c>
      <c r="F7" s="15">
        <v>124</v>
      </c>
      <c r="G7" s="29">
        <v>229</v>
      </c>
      <c r="H7" s="15">
        <v>483</v>
      </c>
      <c r="I7" s="15">
        <v>436</v>
      </c>
      <c r="J7" s="15">
        <v>186</v>
      </c>
      <c r="K7" s="122">
        <f t="shared" si="0"/>
        <v>155.71100917431193</v>
      </c>
      <c r="L7" s="28">
        <v>0</v>
      </c>
      <c r="M7" s="15">
        <v>156</v>
      </c>
      <c r="N7" s="15">
        <v>128</v>
      </c>
      <c r="O7" s="122">
        <f t="shared" si="1"/>
        <v>299.4871794871795</v>
      </c>
      <c r="P7" s="28"/>
      <c r="Q7" s="15"/>
      <c r="R7" s="15"/>
      <c r="S7" s="124" t="str">
        <f t="shared" ref="S7:S53" si="5">+IF(Q7 =0,"0",R7/Q7*365)</f>
        <v>0</v>
      </c>
      <c r="T7" s="15"/>
      <c r="U7" s="15"/>
      <c r="V7" s="15"/>
      <c r="W7" s="122" t="str">
        <f t="shared" ref="W7:W53" si="6">+IF(U7 =0,"0",V7/U7*365)</f>
        <v>0</v>
      </c>
      <c r="X7" s="28"/>
      <c r="Y7" s="15"/>
      <c r="Z7" s="15"/>
      <c r="AA7" s="122" t="str">
        <f t="shared" ref="AA7:AA53" si="7">+IF(Y7 =0,"0",Z7/Y7*365)</f>
        <v>0</v>
      </c>
      <c r="AB7" s="28">
        <v>365</v>
      </c>
      <c r="AC7" s="15">
        <v>329</v>
      </c>
      <c r="AD7" s="15">
        <v>71</v>
      </c>
      <c r="AE7" s="124">
        <f t="shared" ref="AE7:AE53" si="8">+IF(AC7 =0,"0",AD7/AC7*365)</f>
        <v>78.768996960486319</v>
      </c>
      <c r="AF7" s="15">
        <f t="shared" si="2"/>
        <v>801</v>
      </c>
      <c r="AG7" s="15">
        <f t="shared" si="3"/>
        <v>671</v>
      </c>
      <c r="AH7" s="15">
        <f t="shared" ref="AH7:AH70" si="9">AD7+Z7+V7+R7+N7+I7</f>
        <v>635</v>
      </c>
      <c r="AI7" s="122">
        <f t="shared" ref="AI7:AI53" si="10">+IF(AG7 =0,"0",AH7/AG7*365)</f>
        <v>345.41728763040237</v>
      </c>
    </row>
    <row r="8" spans="1:35" x14ac:dyDescent="0.25">
      <c r="A8" s="13">
        <v>103</v>
      </c>
      <c r="B8" s="116" t="str">
        <f t="shared" si="4"/>
        <v>2008KS Č. Budějovice</v>
      </c>
      <c r="C8" s="13">
        <v>2008</v>
      </c>
      <c r="D8" s="13" t="s">
        <v>25</v>
      </c>
      <c r="E8" s="28">
        <v>129.6773</v>
      </c>
      <c r="F8" s="15">
        <v>117.5</v>
      </c>
      <c r="G8" s="29">
        <v>253</v>
      </c>
      <c r="H8" s="15">
        <v>244</v>
      </c>
      <c r="I8" s="15">
        <v>246</v>
      </c>
      <c r="J8" s="15">
        <v>112</v>
      </c>
      <c r="K8" s="122">
        <f t="shared" si="0"/>
        <v>166.17886178861787</v>
      </c>
      <c r="L8" s="28">
        <v>1</v>
      </c>
      <c r="M8" s="15">
        <v>251</v>
      </c>
      <c r="N8" s="15">
        <v>251</v>
      </c>
      <c r="O8" s="122">
        <f t="shared" si="1"/>
        <v>365</v>
      </c>
      <c r="P8" s="28"/>
      <c r="Q8" s="15"/>
      <c r="R8" s="15"/>
      <c r="S8" s="124" t="str">
        <f t="shared" si="5"/>
        <v>0</v>
      </c>
      <c r="T8" s="15"/>
      <c r="U8" s="15"/>
      <c r="V8" s="15"/>
      <c r="W8" s="122" t="str">
        <f t="shared" si="6"/>
        <v>0</v>
      </c>
      <c r="X8" s="28"/>
      <c r="Y8" s="15"/>
      <c r="Z8" s="15"/>
      <c r="AA8" s="122" t="str">
        <f t="shared" si="7"/>
        <v>0</v>
      </c>
      <c r="AB8" s="28">
        <v>0</v>
      </c>
      <c r="AC8" s="15">
        <v>0</v>
      </c>
      <c r="AD8" s="15">
        <v>0</v>
      </c>
      <c r="AE8" s="124" t="str">
        <f t="shared" si="8"/>
        <v>0</v>
      </c>
      <c r="AF8" s="15">
        <f t="shared" si="2"/>
        <v>247</v>
      </c>
      <c r="AG8" s="15">
        <f t="shared" si="3"/>
        <v>363</v>
      </c>
      <c r="AH8" s="15">
        <f t="shared" si="9"/>
        <v>497</v>
      </c>
      <c r="AI8" s="122">
        <f t="shared" si="10"/>
        <v>499.73829201101927</v>
      </c>
    </row>
    <row r="9" spans="1:35" x14ac:dyDescent="0.25">
      <c r="A9" s="13">
        <v>104</v>
      </c>
      <c r="B9" s="116" t="str">
        <f t="shared" si="4"/>
        <v>2008KS Plzeň</v>
      </c>
      <c r="C9" s="13">
        <v>2008</v>
      </c>
      <c r="D9" s="13" t="s">
        <v>34</v>
      </c>
      <c r="E9" s="28">
        <v>323.85649999999998</v>
      </c>
      <c r="F9" s="15">
        <v>172.5</v>
      </c>
      <c r="G9" s="29">
        <v>736</v>
      </c>
      <c r="H9" s="15">
        <v>313</v>
      </c>
      <c r="I9" s="15">
        <v>310</v>
      </c>
      <c r="J9" s="15">
        <v>111</v>
      </c>
      <c r="K9" s="122">
        <f t="shared" si="0"/>
        <v>130.6935483870968</v>
      </c>
      <c r="L9" s="28">
        <v>0</v>
      </c>
      <c r="M9" s="15">
        <v>330</v>
      </c>
      <c r="N9" s="15">
        <v>343</v>
      </c>
      <c r="O9" s="122">
        <f t="shared" si="1"/>
        <v>379.37878787878788</v>
      </c>
      <c r="P9" s="28"/>
      <c r="Q9" s="15"/>
      <c r="R9" s="15"/>
      <c r="S9" s="124" t="str">
        <f t="shared" si="5"/>
        <v>0</v>
      </c>
      <c r="T9" s="15"/>
      <c r="U9" s="15"/>
      <c r="V9" s="15"/>
      <c r="W9" s="122" t="str">
        <f t="shared" si="6"/>
        <v>0</v>
      </c>
      <c r="X9" s="28"/>
      <c r="Y9" s="15"/>
      <c r="Z9" s="15"/>
      <c r="AA9" s="122" t="str">
        <f t="shared" si="7"/>
        <v>0</v>
      </c>
      <c r="AB9" s="28">
        <v>8</v>
      </c>
      <c r="AC9" s="15">
        <v>7</v>
      </c>
      <c r="AD9" s="15">
        <v>5</v>
      </c>
      <c r="AE9" s="124">
        <f t="shared" si="8"/>
        <v>260.71428571428572</v>
      </c>
      <c r="AF9" s="15">
        <f t="shared" si="2"/>
        <v>318</v>
      </c>
      <c r="AG9" s="15">
        <f t="shared" si="3"/>
        <v>448</v>
      </c>
      <c r="AH9" s="15">
        <f t="shared" si="9"/>
        <v>658</v>
      </c>
      <c r="AI9" s="122">
        <f t="shared" si="10"/>
        <v>536.09375</v>
      </c>
    </row>
    <row r="10" spans="1:35" x14ac:dyDescent="0.25">
      <c r="A10" s="13">
        <v>105</v>
      </c>
      <c r="B10" s="116" t="str">
        <f t="shared" si="4"/>
        <v>2008KS Ústí n. Labem</v>
      </c>
      <c r="C10" s="13">
        <v>2008</v>
      </c>
      <c r="D10" s="13" t="s">
        <v>44</v>
      </c>
      <c r="E10" s="28">
        <v>269.20999999999998</v>
      </c>
      <c r="F10" s="15">
        <v>214</v>
      </c>
      <c r="G10" s="29">
        <v>555</v>
      </c>
      <c r="H10" s="15">
        <v>388</v>
      </c>
      <c r="I10" s="15">
        <v>307</v>
      </c>
      <c r="J10" s="15">
        <v>264</v>
      </c>
      <c r="K10" s="122">
        <f t="shared" si="0"/>
        <v>313.87622149837136</v>
      </c>
      <c r="L10" s="28">
        <v>2</v>
      </c>
      <c r="M10" s="15">
        <v>489</v>
      </c>
      <c r="N10" s="15">
        <v>562</v>
      </c>
      <c r="O10" s="122">
        <f t="shared" si="1"/>
        <v>419.48875255623727</v>
      </c>
      <c r="P10" s="28"/>
      <c r="Q10" s="15"/>
      <c r="R10" s="15"/>
      <c r="S10" s="124" t="str">
        <f t="shared" si="5"/>
        <v>0</v>
      </c>
      <c r="T10" s="15"/>
      <c r="U10" s="15"/>
      <c r="V10" s="15"/>
      <c r="W10" s="122" t="str">
        <f t="shared" si="6"/>
        <v>0</v>
      </c>
      <c r="X10" s="28"/>
      <c r="Y10" s="15"/>
      <c r="Z10" s="15"/>
      <c r="AA10" s="122" t="str">
        <f t="shared" si="7"/>
        <v>0</v>
      </c>
      <c r="AB10" s="28">
        <v>50</v>
      </c>
      <c r="AC10" s="15">
        <v>50</v>
      </c>
      <c r="AD10" s="15">
        <v>22</v>
      </c>
      <c r="AE10" s="124">
        <f t="shared" si="8"/>
        <v>160.6</v>
      </c>
      <c r="AF10" s="15">
        <f t="shared" si="2"/>
        <v>359</v>
      </c>
      <c r="AG10" s="15">
        <f t="shared" si="3"/>
        <v>803</v>
      </c>
      <c r="AH10" s="15">
        <f t="shared" si="9"/>
        <v>891</v>
      </c>
      <c r="AI10" s="122">
        <f t="shared" si="10"/>
        <v>405</v>
      </c>
    </row>
    <row r="11" spans="1:35" x14ac:dyDescent="0.25">
      <c r="A11" s="13">
        <v>106</v>
      </c>
      <c r="B11" s="116" t="str">
        <f t="shared" si="4"/>
        <v>2008KS Hr. Králové</v>
      </c>
      <c r="C11" s="13">
        <v>2008</v>
      </c>
      <c r="D11" s="13" t="s">
        <v>55</v>
      </c>
      <c r="E11" s="28">
        <v>215.00700000000001</v>
      </c>
      <c r="F11" s="15">
        <v>191</v>
      </c>
      <c r="G11" s="29">
        <v>373</v>
      </c>
      <c r="H11" s="15">
        <v>401</v>
      </c>
      <c r="I11" s="15">
        <v>396</v>
      </c>
      <c r="J11" s="15">
        <v>224</v>
      </c>
      <c r="K11" s="122">
        <f t="shared" si="0"/>
        <v>206.46464646464645</v>
      </c>
      <c r="L11" s="28">
        <v>7</v>
      </c>
      <c r="M11" s="15">
        <v>498</v>
      </c>
      <c r="N11" s="15">
        <v>473</v>
      </c>
      <c r="O11" s="122">
        <f t="shared" si="1"/>
        <v>346.67670682730926</v>
      </c>
      <c r="P11" s="28"/>
      <c r="Q11" s="15"/>
      <c r="R11" s="15"/>
      <c r="S11" s="124" t="str">
        <f t="shared" si="5"/>
        <v>0</v>
      </c>
      <c r="T11" s="15"/>
      <c r="U11" s="15"/>
      <c r="V11" s="15"/>
      <c r="W11" s="122" t="str">
        <f t="shared" si="6"/>
        <v>0</v>
      </c>
      <c r="X11" s="28"/>
      <c r="Y11" s="15"/>
      <c r="Z11" s="15"/>
      <c r="AA11" s="122" t="str">
        <f t="shared" si="7"/>
        <v>0</v>
      </c>
      <c r="AB11" s="28">
        <v>156</v>
      </c>
      <c r="AC11" s="15">
        <v>205</v>
      </c>
      <c r="AD11" s="15">
        <v>86</v>
      </c>
      <c r="AE11" s="124">
        <f t="shared" si="8"/>
        <v>153.1219512195122</v>
      </c>
      <c r="AF11" s="15">
        <f t="shared" si="2"/>
        <v>559</v>
      </c>
      <c r="AG11" s="15">
        <f t="shared" si="3"/>
        <v>927</v>
      </c>
      <c r="AH11" s="15">
        <f t="shared" si="9"/>
        <v>955</v>
      </c>
      <c r="AI11" s="122">
        <f t="shared" si="10"/>
        <v>376.02481121898597</v>
      </c>
    </row>
    <row r="12" spans="1:35" x14ac:dyDescent="0.25">
      <c r="A12" s="13">
        <v>107</v>
      </c>
      <c r="B12" s="116" t="str">
        <f t="shared" si="4"/>
        <v>2008KS Brno</v>
      </c>
      <c r="C12" s="13">
        <v>2008</v>
      </c>
      <c r="D12" s="13" t="s">
        <v>67</v>
      </c>
      <c r="E12" s="28">
        <v>291.38569999999999</v>
      </c>
      <c r="F12" s="15">
        <v>169</v>
      </c>
      <c r="G12" s="29">
        <v>714</v>
      </c>
      <c r="H12" s="15">
        <v>823</v>
      </c>
      <c r="I12" s="15">
        <v>901</v>
      </c>
      <c r="J12" s="15">
        <v>255</v>
      </c>
      <c r="K12" s="122">
        <f t="shared" si="0"/>
        <v>103.30188679245283</v>
      </c>
      <c r="L12" s="28">
        <v>13</v>
      </c>
      <c r="M12" s="15">
        <v>932</v>
      </c>
      <c r="N12" s="15">
        <v>1056</v>
      </c>
      <c r="O12" s="122">
        <f t="shared" si="1"/>
        <v>413.56223175965664</v>
      </c>
      <c r="P12" s="28"/>
      <c r="Q12" s="15"/>
      <c r="R12" s="15"/>
      <c r="S12" s="124" t="str">
        <f t="shared" si="5"/>
        <v>0</v>
      </c>
      <c r="T12" s="15"/>
      <c r="U12" s="15"/>
      <c r="V12" s="15"/>
      <c r="W12" s="122" t="str">
        <f t="shared" si="6"/>
        <v>0</v>
      </c>
      <c r="X12" s="28"/>
      <c r="Y12" s="15"/>
      <c r="Z12" s="15"/>
      <c r="AA12" s="122" t="str">
        <f t="shared" si="7"/>
        <v>0</v>
      </c>
      <c r="AB12" s="28">
        <v>221</v>
      </c>
      <c r="AC12" s="15">
        <v>219</v>
      </c>
      <c r="AD12" s="15">
        <v>113</v>
      </c>
      <c r="AE12" s="124">
        <f t="shared" si="8"/>
        <v>188.33333333333334</v>
      </c>
      <c r="AF12" s="15">
        <f t="shared" si="2"/>
        <v>1135</v>
      </c>
      <c r="AG12" s="15">
        <f t="shared" si="3"/>
        <v>1406</v>
      </c>
      <c r="AH12" s="15">
        <f t="shared" si="9"/>
        <v>2070</v>
      </c>
      <c r="AI12" s="122">
        <f t="shared" si="10"/>
        <v>537.375533428165</v>
      </c>
    </row>
    <row r="13" spans="1:35" x14ac:dyDescent="0.25">
      <c r="A13" s="13">
        <v>108</v>
      </c>
      <c r="B13" s="116" t="str">
        <f t="shared" si="4"/>
        <v>2008KS Ostrava</v>
      </c>
      <c r="C13" s="13">
        <v>2008</v>
      </c>
      <c r="D13" s="13" t="s">
        <v>82</v>
      </c>
      <c r="E13" s="28">
        <v>268.04759999999999</v>
      </c>
      <c r="F13" s="15">
        <v>221</v>
      </c>
      <c r="G13" s="29">
        <v>490</v>
      </c>
      <c r="H13" s="15">
        <v>1207</v>
      </c>
      <c r="I13" s="15">
        <v>1038</v>
      </c>
      <c r="J13" s="15">
        <v>798</v>
      </c>
      <c r="K13" s="122">
        <f t="shared" si="0"/>
        <v>280.60693641618496</v>
      </c>
      <c r="L13" s="28">
        <v>2</v>
      </c>
      <c r="M13" s="15">
        <v>422</v>
      </c>
      <c r="N13" s="15">
        <v>574</v>
      </c>
      <c r="O13" s="122">
        <f t="shared" si="1"/>
        <v>496.46919431279616</v>
      </c>
      <c r="P13" s="28"/>
      <c r="Q13" s="15"/>
      <c r="R13" s="15"/>
      <c r="S13" s="124" t="str">
        <f t="shared" si="5"/>
        <v>0</v>
      </c>
      <c r="T13" s="15"/>
      <c r="U13" s="15"/>
      <c r="V13" s="15"/>
      <c r="W13" s="122" t="str">
        <f t="shared" si="6"/>
        <v>0</v>
      </c>
      <c r="X13" s="28"/>
      <c r="Y13" s="15"/>
      <c r="Z13" s="15"/>
      <c r="AA13" s="122" t="str">
        <f t="shared" si="7"/>
        <v>0</v>
      </c>
      <c r="AB13" s="28">
        <v>373</v>
      </c>
      <c r="AC13" s="15">
        <v>503</v>
      </c>
      <c r="AD13" s="15">
        <v>354</v>
      </c>
      <c r="AE13" s="124">
        <f t="shared" si="8"/>
        <v>256.87872763419483</v>
      </c>
      <c r="AF13" s="15">
        <f t="shared" si="2"/>
        <v>1413</v>
      </c>
      <c r="AG13" s="15">
        <f t="shared" si="3"/>
        <v>1723</v>
      </c>
      <c r="AH13" s="15">
        <f t="shared" si="9"/>
        <v>1966</v>
      </c>
      <c r="AI13" s="122">
        <f t="shared" si="10"/>
        <v>416.4770748694138</v>
      </c>
    </row>
    <row r="14" spans="1:35" x14ac:dyDescent="0.25">
      <c r="A14" s="13">
        <v>101</v>
      </c>
      <c r="B14" s="116" t="str">
        <f t="shared" si="4"/>
        <v>2009MS Praha</v>
      </c>
      <c r="C14" s="13">
        <v>2009</v>
      </c>
      <c r="D14" s="13" t="s">
        <v>3</v>
      </c>
      <c r="E14" s="28">
        <v>478.5215</v>
      </c>
      <c r="F14" s="15">
        <v>408</v>
      </c>
      <c r="G14" s="29">
        <v>975</v>
      </c>
      <c r="H14" s="15">
        <v>452</v>
      </c>
      <c r="I14" s="15">
        <v>526</v>
      </c>
      <c r="J14" s="15">
        <v>249</v>
      </c>
      <c r="K14" s="122">
        <f t="shared" si="0"/>
        <v>172.78517110266159</v>
      </c>
      <c r="L14" s="28">
        <v>2976</v>
      </c>
      <c r="M14" s="15">
        <v>2591</v>
      </c>
      <c r="N14" s="15">
        <v>4600</v>
      </c>
      <c r="O14" s="122">
        <f t="shared" si="1"/>
        <v>648.01235044384407</v>
      </c>
      <c r="P14" s="28"/>
      <c r="Q14" s="15"/>
      <c r="R14" s="15"/>
      <c r="S14" s="124" t="str">
        <f t="shared" si="5"/>
        <v>0</v>
      </c>
      <c r="T14" s="15"/>
      <c r="U14" s="15"/>
      <c r="V14" s="15"/>
      <c r="W14" s="122" t="str">
        <f t="shared" si="6"/>
        <v>0</v>
      </c>
      <c r="X14" s="28"/>
      <c r="Y14" s="15"/>
      <c r="Z14" s="15"/>
      <c r="AA14" s="122" t="str">
        <f t="shared" si="7"/>
        <v>0</v>
      </c>
      <c r="AB14" s="28">
        <v>78</v>
      </c>
      <c r="AC14" s="15">
        <v>126</v>
      </c>
      <c r="AD14" s="15">
        <v>45</v>
      </c>
      <c r="AE14" s="124">
        <f t="shared" si="8"/>
        <v>130.35714285714286</v>
      </c>
      <c r="AF14" s="15">
        <f t="shared" si="2"/>
        <v>3580</v>
      </c>
      <c r="AG14" s="15">
        <f t="shared" si="3"/>
        <v>2966</v>
      </c>
      <c r="AH14" s="15">
        <f t="shared" si="9"/>
        <v>5171</v>
      </c>
      <c r="AI14" s="122">
        <f t="shared" si="10"/>
        <v>636.35030343897506</v>
      </c>
    </row>
    <row r="15" spans="1:35" x14ac:dyDescent="0.25">
      <c r="A15" s="13">
        <v>102</v>
      </c>
      <c r="B15" s="116" t="str">
        <f t="shared" si="4"/>
        <v>2009KS Praha</v>
      </c>
      <c r="C15" s="13">
        <v>2009</v>
      </c>
      <c r="D15" s="13" t="s">
        <v>14</v>
      </c>
      <c r="E15" s="28">
        <v>178.32079999999999</v>
      </c>
      <c r="F15" s="15">
        <v>136</v>
      </c>
      <c r="G15" s="29">
        <v>319</v>
      </c>
      <c r="H15" s="15">
        <v>593</v>
      </c>
      <c r="I15" s="15">
        <v>556</v>
      </c>
      <c r="J15" s="15">
        <v>223</v>
      </c>
      <c r="K15" s="122">
        <f t="shared" si="0"/>
        <v>146.39388489208633</v>
      </c>
      <c r="L15" s="28">
        <v>149</v>
      </c>
      <c r="M15" s="15">
        <v>158</v>
      </c>
      <c r="N15" s="15">
        <v>45</v>
      </c>
      <c r="O15" s="122">
        <f t="shared" si="1"/>
        <v>103.95569620253166</v>
      </c>
      <c r="P15" s="28"/>
      <c r="Q15" s="15"/>
      <c r="R15" s="15"/>
      <c r="S15" s="124" t="str">
        <f t="shared" si="5"/>
        <v>0</v>
      </c>
      <c r="T15" s="15"/>
      <c r="U15" s="15"/>
      <c r="V15" s="15"/>
      <c r="W15" s="122" t="str">
        <f t="shared" si="6"/>
        <v>0</v>
      </c>
      <c r="X15" s="28"/>
      <c r="Y15" s="15"/>
      <c r="Z15" s="15"/>
      <c r="AA15" s="122" t="str">
        <f t="shared" si="7"/>
        <v>0</v>
      </c>
      <c r="AB15" s="28">
        <v>148</v>
      </c>
      <c r="AC15" s="15">
        <v>167</v>
      </c>
      <c r="AD15" s="15">
        <v>52</v>
      </c>
      <c r="AE15" s="124">
        <f t="shared" si="8"/>
        <v>113.65269461077845</v>
      </c>
      <c r="AF15" s="15">
        <f t="shared" si="2"/>
        <v>853</v>
      </c>
      <c r="AG15" s="15">
        <f t="shared" si="3"/>
        <v>548</v>
      </c>
      <c r="AH15" s="15">
        <f t="shared" si="9"/>
        <v>653</v>
      </c>
      <c r="AI15" s="122">
        <f t="shared" si="10"/>
        <v>434.93613138686135</v>
      </c>
    </row>
    <row r="16" spans="1:35" x14ac:dyDescent="0.25">
      <c r="A16" s="13">
        <v>103</v>
      </c>
      <c r="B16" s="116" t="str">
        <f t="shared" si="4"/>
        <v>2009KS Č. Budějovice</v>
      </c>
      <c r="C16" s="13">
        <v>2009</v>
      </c>
      <c r="D16" s="13" t="s">
        <v>25</v>
      </c>
      <c r="E16" s="28">
        <v>133.95249999999999</v>
      </c>
      <c r="F16" s="15">
        <v>115</v>
      </c>
      <c r="G16" s="29">
        <v>244</v>
      </c>
      <c r="H16" s="15">
        <v>261</v>
      </c>
      <c r="I16" s="15">
        <v>304</v>
      </c>
      <c r="J16" s="15">
        <v>69</v>
      </c>
      <c r="K16" s="122">
        <f t="shared" si="0"/>
        <v>82.84539473684211</v>
      </c>
      <c r="L16" s="28">
        <v>180</v>
      </c>
      <c r="M16" s="15">
        <v>201</v>
      </c>
      <c r="N16" s="15">
        <v>44</v>
      </c>
      <c r="O16" s="122">
        <f t="shared" si="1"/>
        <v>79.900497512437809</v>
      </c>
      <c r="P16" s="28"/>
      <c r="Q16" s="15"/>
      <c r="R16" s="15"/>
      <c r="S16" s="124" t="str">
        <f t="shared" si="5"/>
        <v>0</v>
      </c>
      <c r="T16" s="15"/>
      <c r="U16" s="15"/>
      <c r="V16" s="15"/>
      <c r="W16" s="122" t="str">
        <f t="shared" si="6"/>
        <v>0</v>
      </c>
      <c r="X16" s="28"/>
      <c r="Y16" s="15"/>
      <c r="Z16" s="15"/>
      <c r="AA16" s="122" t="str">
        <f t="shared" si="7"/>
        <v>0</v>
      </c>
      <c r="AB16" s="28">
        <v>0</v>
      </c>
      <c r="AC16" s="15">
        <v>0</v>
      </c>
      <c r="AD16" s="15">
        <v>0</v>
      </c>
      <c r="AE16" s="124" t="str">
        <f t="shared" si="8"/>
        <v>0</v>
      </c>
      <c r="AF16" s="15">
        <f t="shared" si="2"/>
        <v>484</v>
      </c>
      <c r="AG16" s="15">
        <f t="shared" si="3"/>
        <v>270</v>
      </c>
      <c r="AH16" s="15">
        <f t="shared" si="9"/>
        <v>348</v>
      </c>
      <c r="AI16" s="122">
        <f t="shared" si="10"/>
        <v>470.44444444444446</v>
      </c>
    </row>
    <row r="17" spans="1:35" x14ac:dyDescent="0.25">
      <c r="A17" s="13">
        <v>104</v>
      </c>
      <c r="B17" s="116" t="str">
        <f t="shared" si="4"/>
        <v>2009KS Plzeň</v>
      </c>
      <c r="C17" s="13">
        <v>2009</v>
      </c>
      <c r="D17" s="13" t="s">
        <v>34</v>
      </c>
      <c r="E17" s="28">
        <v>261.7475</v>
      </c>
      <c r="F17" s="15">
        <v>169</v>
      </c>
      <c r="G17" s="29">
        <v>647</v>
      </c>
      <c r="H17" s="15">
        <v>340</v>
      </c>
      <c r="I17" s="15">
        <v>328</v>
      </c>
      <c r="J17" s="15">
        <v>123</v>
      </c>
      <c r="K17" s="122">
        <f t="shared" si="0"/>
        <v>136.875</v>
      </c>
      <c r="L17" s="28">
        <v>291</v>
      </c>
      <c r="M17" s="15">
        <v>401</v>
      </c>
      <c r="N17" s="15">
        <v>208</v>
      </c>
      <c r="O17" s="122">
        <f t="shared" si="1"/>
        <v>189.32668329177056</v>
      </c>
      <c r="P17" s="28"/>
      <c r="Q17" s="15"/>
      <c r="R17" s="15"/>
      <c r="S17" s="124" t="str">
        <f t="shared" si="5"/>
        <v>0</v>
      </c>
      <c r="T17" s="15"/>
      <c r="U17" s="15"/>
      <c r="V17" s="15"/>
      <c r="W17" s="122" t="str">
        <f t="shared" si="6"/>
        <v>0</v>
      </c>
      <c r="X17" s="28"/>
      <c r="Y17" s="15"/>
      <c r="Z17" s="15"/>
      <c r="AA17" s="122" t="str">
        <f t="shared" si="7"/>
        <v>0</v>
      </c>
      <c r="AB17" s="28">
        <v>7</v>
      </c>
      <c r="AC17" s="15">
        <v>9</v>
      </c>
      <c r="AD17" s="15">
        <v>3</v>
      </c>
      <c r="AE17" s="124">
        <f t="shared" si="8"/>
        <v>121.66666666666666</v>
      </c>
      <c r="AF17" s="15">
        <f t="shared" si="2"/>
        <v>626</v>
      </c>
      <c r="AG17" s="15">
        <f t="shared" si="3"/>
        <v>533</v>
      </c>
      <c r="AH17" s="15">
        <f t="shared" si="9"/>
        <v>539</v>
      </c>
      <c r="AI17" s="122">
        <f t="shared" si="10"/>
        <v>369.10881801125709</v>
      </c>
    </row>
    <row r="18" spans="1:35" x14ac:dyDescent="0.25">
      <c r="A18" s="13">
        <v>105</v>
      </c>
      <c r="B18" s="116" t="str">
        <f t="shared" si="4"/>
        <v>2009KS Ústí n. Labem</v>
      </c>
      <c r="C18" s="13">
        <v>2009</v>
      </c>
      <c r="D18" s="13" t="s">
        <v>44</v>
      </c>
      <c r="E18" s="28">
        <v>255.6602</v>
      </c>
      <c r="F18" s="15">
        <v>196</v>
      </c>
      <c r="G18" s="29">
        <v>471</v>
      </c>
      <c r="H18" s="15">
        <v>461</v>
      </c>
      <c r="I18" s="15">
        <v>480</v>
      </c>
      <c r="J18" s="15">
        <v>248</v>
      </c>
      <c r="K18" s="122">
        <f t="shared" si="0"/>
        <v>188.58333333333334</v>
      </c>
      <c r="L18" s="28">
        <v>345</v>
      </c>
      <c r="M18" s="15">
        <v>337</v>
      </c>
      <c r="N18" s="15">
        <v>270</v>
      </c>
      <c r="O18" s="122">
        <f t="shared" si="1"/>
        <v>292.433234421365</v>
      </c>
      <c r="P18" s="28"/>
      <c r="Q18" s="15"/>
      <c r="R18" s="15"/>
      <c r="S18" s="124" t="str">
        <f t="shared" si="5"/>
        <v>0</v>
      </c>
      <c r="T18" s="15"/>
      <c r="U18" s="15"/>
      <c r="V18" s="15"/>
      <c r="W18" s="122" t="str">
        <f t="shared" si="6"/>
        <v>0</v>
      </c>
      <c r="X18" s="28"/>
      <c r="Y18" s="15"/>
      <c r="Z18" s="15"/>
      <c r="AA18" s="122" t="str">
        <f t="shared" si="7"/>
        <v>0</v>
      </c>
      <c r="AB18" s="28">
        <v>22</v>
      </c>
      <c r="AC18" s="15">
        <v>35</v>
      </c>
      <c r="AD18" s="15">
        <v>9</v>
      </c>
      <c r="AE18" s="124">
        <f t="shared" si="8"/>
        <v>93.857142857142847</v>
      </c>
      <c r="AF18" s="15">
        <f t="shared" si="2"/>
        <v>847</v>
      </c>
      <c r="AG18" s="15">
        <f t="shared" si="3"/>
        <v>620</v>
      </c>
      <c r="AH18" s="15">
        <f t="shared" si="9"/>
        <v>759</v>
      </c>
      <c r="AI18" s="122">
        <f t="shared" si="10"/>
        <v>446.83064516129031</v>
      </c>
    </row>
    <row r="19" spans="1:35" x14ac:dyDescent="0.25">
      <c r="A19" s="13">
        <v>106</v>
      </c>
      <c r="B19" s="116" t="str">
        <f t="shared" si="4"/>
        <v>2009KS Hr. Králové</v>
      </c>
      <c r="C19" s="13">
        <v>2009</v>
      </c>
      <c r="D19" s="13" t="s">
        <v>55</v>
      </c>
      <c r="E19" s="28">
        <v>209.20519999999999</v>
      </c>
      <c r="F19" s="15">
        <v>184</v>
      </c>
      <c r="G19" s="29">
        <v>367</v>
      </c>
      <c r="H19" s="15">
        <v>451</v>
      </c>
      <c r="I19" s="15">
        <v>414</v>
      </c>
      <c r="J19" s="15">
        <v>261</v>
      </c>
      <c r="K19" s="122">
        <f t="shared" si="0"/>
        <v>230.10869565217394</v>
      </c>
      <c r="L19" s="28">
        <v>367</v>
      </c>
      <c r="M19" s="15">
        <v>418</v>
      </c>
      <c r="N19" s="15">
        <v>221</v>
      </c>
      <c r="O19" s="122">
        <f t="shared" si="1"/>
        <v>192.97846889952154</v>
      </c>
      <c r="P19" s="28"/>
      <c r="Q19" s="15"/>
      <c r="R19" s="15"/>
      <c r="S19" s="124" t="str">
        <f t="shared" si="5"/>
        <v>0</v>
      </c>
      <c r="T19" s="15"/>
      <c r="U19" s="15"/>
      <c r="V19" s="15"/>
      <c r="W19" s="122" t="str">
        <f t="shared" si="6"/>
        <v>0</v>
      </c>
      <c r="X19" s="28"/>
      <c r="Y19" s="15"/>
      <c r="Z19" s="15"/>
      <c r="AA19" s="122" t="str">
        <f t="shared" si="7"/>
        <v>0</v>
      </c>
      <c r="AB19" s="28">
        <v>89</v>
      </c>
      <c r="AC19" s="15">
        <v>134</v>
      </c>
      <c r="AD19" s="15">
        <v>41</v>
      </c>
      <c r="AE19" s="124">
        <f t="shared" si="8"/>
        <v>111.67910447761194</v>
      </c>
      <c r="AF19" s="15">
        <f t="shared" si="2"/>
        <v>870</v>
      </c>
      <c r="AG19" s="15">
        <f t="shared" si="3"/>
        <v>813</v>
      </c>
      <c r="AH19" s="15">
        <f t="shared" si="9"/>
        <v>676</v>
      </c>
      <c r="AI19" s="122">
        <f t="shared" si="10"/>
        <v>303.49323493234931</v>
      </c>
    </row>
    <row r="20" spans="1:35" x14ac:dyDescent="0.25">
      <c r="A20" s="13">
        <v>107</v>
      </c>
      <c r="B20" s="116" t="str">
        <f t="shared" si="4"/>
        <v>2009KS Brno</v>
      </c>
      <c r="C20" s="13">
        <v>2009</v>
      </c>
      <c r="D20" s="13" t="s">
        <v>67</v>
      </c>
      <c r="E20" s="28">
        <v>282.54590000000002</v>
      </c>
      <c r="F20" s="15">
        <v>159</v>
      </c>
      <c r="G20" s="29">
        <v>681</v>
      </c>
      <c r="H20" s="15">
        <v>797</v>
      </c>
      <c r="I20" s="15">
        <v>761</v>
      </c>
      <c r="J20" s="15">
        <v>291</v>
      </c>
      <c r="K20" s="122">
        <f t="shared" si="0"/>
        <v>139.57293035479631</v>
      </c>
      <c r="L20" s="28">
        <v>938</v>
      </c>
      <c r="M20" s="15">
        <v>992</v>
      </c>
      <c r="N20" s="15">
        <v>741</v>
      </c>
      <c r="O20" s="122">
        <f t="shared" si="1"/>
        <v>272.64616935483872</v>
      </c>
      <c r="P20" s="28"/>
      <c r="Q20" s="15"/>
      <c r="R20" s="15"/>
      <c r="S20" s="124" t="str">
        <f t="shared" si="5"/>
        <v>0</v>
      </c>
      <c r="T20" s="15"/>
      <c r="U20" s="15"/>
      <c r="V20" s="15"/>
      <c r="W20" s="122" t="str">
        <f t="shared" si="6"/>
        <v>0</v>
      </c>
      <c r="X20" s="28"/>
      <c r="Y20" s="15"/>
      <c r="Z20" s="15"/>
      <c r="AA20" s="122" t="str">
        <f t="shared" si="7"/>
        <v>0</v>
      </c>
      <c r="AB20" s="28">
        <v>119</v>
      </c>
      <c r="AC20" s="15">
        <v>132</v>
      </c>
      <c r="AD20" s="15">
        <v>100</v>
      </c>
      <c r="AE20" s="124">
        <f t="shared" si="8"/>
        <v>276.5151515151515</v>
      </c>
      <c r="AF20" s="15">
        <f t="shared" si="2"/>
        <v>1818</v>
      </c>
      <c r="AG20" s="15">
        <f t="shared" si="3"/>
        <v>1415</v>
      </c>
      <c r="AH20" s="15">
        <f t="shared" si="9"/>
        <v>1602</v>
      </c>
      <c r="AI20" s="122">
        <f t="shared" si="10"/>
        <v>413.23674911660777</v>
      </c>
    </row>
    <row r="21" spans="1:35" x14ac:dyDescent="0.25">
      <c r="A21" s="13">
        <v>108</v>
      </c>
      <c r="B21" s="116" t="str">
        <f t="shared" si="4"/>
        <v>2009KS Ostrava</v>
      </c>
      <c r="C21" s="13">
        <v>2009</v>
      </c>
      <c r="D21" s="13" t="s">
        <v>82</v>
      </c>
      <c r="E21" s="28">
        <v>264.11380000000003</v>
      </c>
      <c r="F21" s="15">
        <v>204</v>
      </c>
      <c r="G21" s="29">
        <v>514</v>
      </c>
      <c r="H21" s="15">
        <v>1257</v>
      </c>
      <c r="I21" s="15">
        <v>1248</v>
      </c>
      <c r="J21" s="15">
        <v>807</v>
      </c>
      <c r="K21" s="122">
        <f t="shared" si="0"/>
        <v>236.02163461538464</v>
      </c>
      <c r="L21" s="28">
        <v>443</v>
      </c>
      <c r="M21" s="15">
        <v>459</v>
      </c>
      <c r="N21" s="15">
        <v>263</v>
      </c>
      <c r="O21" s="122">
        <f t="shared" si="1"/>
        <v>209.13943355119827</v>
      </c>
      <c r="P21" s="28"/>
      <c r="Q21" s="15"/>
      <c r="R21" s="15"/>
      <c r="S21" s="124" t="str">
        <f t="shared" si="5"/>
        <v>0</v>
      </c>
      <c r="T21" s="15"/>
      <c r="U21" s="15"/>
      <c r="V21" s="15"/>
      <c r="W21" s="122" t="str">
        <f t="shared" si="6"/>
        <v>0</v>
      </c>
      <c r="X21" s="28"/>
      <c r="Y21" s="15"/>
      <c r="Z21" s="15"/>
      <c r="AA21" s="122" t="str">
        <f t="shared" si="7"/>
        <v>0</v>
      </c>
      <c r="AB21" s="28">
        <v>190</v>
      </c>
      <c r="AC21" s="15">
        <v>302</v>
      </c>
      <c r="AD21" s="15">
        <v>242</v>
      </c>
      <c r="AE21" s="124">
        <f t="shared" si="8"/>
        <v>292.48344370860929</v>
      </c>
      <c r="AF21" s="15">
        <f t="shared" si="2"/>
        <v>1881</v>
      </c>
      <c r="AG21" s="15">
        <f t="shared" si="3"/>
        <v>1568</v>
      </c>
      <c r="AH21" s="15">
        <f t="shared" si="9"/>
        <v>1753</v>
      </c>
      <c r="AI21" s="122">
        <f t="shared" si="10"/>
        <v>408.06441326530614</v>
      </c>
    </row>
    <row r="22" spans="1:35" x14ac:dyDescent="0.25">
      <c r="A22" s="13">
        <v>101</v>
      </c>
      <c r="B22" s="116" t="str">
        <f t="shared" si="4"/>
        <v>2010MS Praha</v>
      </c>
      <c r="C22" s="13">
        <v>2010</v>
      </c>
      <c r="D22" s="13" t="s">
        <v>3</v>
      </c>
      <c r="E22" s="28">
        <v>583.09079999999994</v>
      </c>
      <c r="F22" s="15">
        <v>558.5</v>
      </c>
      <c r="G22" s="29">
        <v>1099</v>
      </c>
      <c r="H22" s="15">
        <v>0</v>
      </c>
      <c r="I22" s="15">
        <v>217</v>
      </c>
      <c r="J22" s="15">
        <v>31</v>
      </c>
      <c r="K22" s="122">
        <f t="shared" si="0"/>
        <v>52.142857142857139</v>
      </c>
      <c r="L22" s="28">
        <v>0</v>
      </c>
      <c r="M22" s="15">
        <v>2159</v>
      </c>
      <c r="N22" s="15">
        <v>2445</v>
      </c>
      <c r="O22" s="122">
        <f t="shared" si="1"/>
        <v>413.3510884668828</v>
      </c>
      <c r="P22" s="28">
        <v>2143</v>
      </c>
      <c r="Q22" s="15">
        <v>458</v>
      </c>
      <c r="R22" s="15">
        <v>1685</v>
      </c>
      <c r="S22" s="124">
        <f t="shared" si="5"/>
        <v>1342.8493449781658</v>
      </c>
      <c r="T22" s="15">
        <v>482</v>
      </c>
      <c r="U22" s="15">
        <v>133</v>
      </c>
      <c r="V22" s="15">
        <v>349</v>
      </c>
      <c r="W22" s="122">
        <f t="shared" si="6"/>
        <v>957.78195488721803</v>
      </c>
      <c r="X22" s="28">
        <v>491</v>
      </c>
      <c r="Y22" s="15">
        <v>72</v>
      </c>
      <c r="Z22" s="15">
        <v>419</v>
      </c>
      <c r="AA22" s="122">
        <f t="shared" ref="AA22:AA30" si="11">+IF(Y22 =0,"0",Z22/Y22*365)</f>
        <v>2124.0972222222222</v>
      </c>
      <c r="AB22" s="28">
        <v>71</v>
      </c>
      <c r="AC22" s="15">
        <v>80</v>
      </c>
      <c r="AD22" s="15">
        <v>36</v>
      </c>
      <c r="AE22" s="124">
        <f t="shared" si="8"/>
        <v>164.25</v>
      </c>
      <c r="AF22" s="15">
        <f t="shared" si="2"/>
        <v>3404</v>
      </c>
      <c r="AG22" s="15">
        <f t="shared" si="3"/>
        <v>2933</v>
      </c>
      <c r="AH22" s="15">
        <f t="shared" si="9"/>
        <v>5151</v>
      </c>
      <c r="AI22" s="122">
        <f t="shared" si="10"/>
        <v>641.0211387657688</v>
      </c>
    </row>
    <row r="23" spans="1:35" x14ac:dyDescent="0.25">
      <c r="A23" s="13">
        <v>102</v>
      </c>
      <c r="B23" s="116" t="str">
        <f t="shared" si="4"/>
        <v>2010KS Praha</v>
      </c>
      <c r="C23" s="13">
        <v>2010</v>
      </c>
      <c r="D23" s="13" t="s">
        <v>14</v>
      </c>
      <c r="E23" s="28">
        <v>198.6858</v>
      </c>
      <c r="F23" s="15">
        <v>154</v>
      </c>
      <c r="G23" s="29">
        <v>385</v>
      </c>
      <c r="H23" s="15">
        <v>0</v>
      </c>
      <c r="I23" s="15">
        <v>218</v>
      </c>
      <c r="J23" s="15">
        <v>5</v>
      </c>
      <c r="K23" s="122">
        <f t="shared" si="0"/>
        <v>8.3715596330275233</v>
      </c>
      <c r="L23" s="28">
        <v>0</v>
      </c>
      <c r="M23" s="15">
        <v>36</v>
      </c>
      <c r="N23" s="15">
        <v>9</v>
      </c>
      <c r="O23" s="122">
        <f t="shared" si="1"/>
        <v>91.25</v>
      </c>
      <c r="P23" s="28">
        <v>123</v>
      </c>
      <c r="Q23" s="15">
        <v>100</v>
      </c>
      <c r="R23" s="15">
        <v>23</v>
      </c>
      <c r="S23" s="124">
        <f t="shared" si="5"/>
        <v>83.95</v>
      </c>
      <c r="T23" s="15">
        <v>142</v>
      </c>
      <c r="U23" s="15">
        <v>119</v>
      </c>
      <c r="V23" s="15">
        <v>23</v>
      </c>
      <c r="W23" s="122">
        <f t="shared" si="6"/>
        <v>70.546218487394967</v>
      </c>
      <c r="X23" s="28">
        <v>29</v>
      </c>
      <c r="Y23" s="15">
        <v>15</v>
      </c>
      <c r="Z23" s="15">
        <v>14</v>
      </c>
      <c r="AA23" s="122">
        <f t="shared" si="11"/>
        <v>340.66666666666669</v>
      </c>
      <c r="AB23" s="28">
        <v>95</v>
      </c>
      <c r="AC23" s="15">
        <v>114</v>
      </c>
      <c r="AD23" s="15">
        <v>33</v>
      </c>
      <c r="AE23" s="124">
        <f t="shared" si="8"/>
        <v>105.65789473684211</v>
      </c>
      <c r="AF23" s="15">
        <f t="shared" si="2"/>
        <v>607</v>
      </c>
      <c r="AG23" s="15">
        <f t="shared" si="3"/>
        <v>389</v>
      </c>
      <c r="AH23" s="15">
        <f t="shared" si="9"/>
        <v>320</v>
      </c>
      <c r="AI23" s="122">
        <f t="shared" si="10"/>
        <v>300.25706940874039</v>
      </c>
    </row>
    <row r="24" spans="1:35" x14ac:dyDescent="0.25">
      <c r="A24" s="13">
        <v>103</v>
      </c>
      <c r="B24" s="116" t="str">
        <f t="shared" si="4"/>
        <v>2010KS Č. Budějovice</v>
      </c>
      <c r="C24" s="13">
        <v>2010</v>
      </c>
      <c r="D24" s="13" t="s">
        <v>25</v>
      </c>
      <c r="E24" s="28">
        <v>104.25279999999999</v>
      </c>
      <c r="F24" s="15">
        <v>83</v>
      </c>
      <c r="G24" s="29">
        <v>182</v>
      </c>
      <c r="H24" s="15">
        <v>0</v>
      </c>
      <c r="I24" s="15">
        <v>68</v>
      </c>
      <c r="J24" s="15">
        <v>1</v>
      </c>
      <c r="K24" s="122">
        <f t="shared" si="0"/>
        <v>5.367647058823529</v>
      </c>
      <c r="L24" s="28">
        <v>0</v>
      </c>
      <c r="M24" s="15">
        <v>40</v>
      </c>
      <c r="N24" s="15">
        <v>4</v>
      </c>
      <c r="O24" s="122">
        <f t="shared" si="1"/>
        <v>36.5</v>
      </c>
      <c r="P24" s="28">
        <v>96</v>
      </c>
      <c r="Q24" s="15">
        <v>82</v>
      </c>
      <c r="R24" s="15">
        <v>14</v>
      </c>
      <c r="S24" s="124">
        <f t="shared" si="5"/>
        <v>62.31707317073171</v>
      </c>
      <c r="T24" s="15">
        <v>91</v>
      </c>
      <c r="U24" s="15">
        <v>56</v>
      </c>
      <c r="V24" s="15">
        <v>35</v>
      </c>
      <c r="W24" s="122">
        <f t="shared" si="6"/>
        <v>228.125</v>
      </c>
      <c r="X24" s="28">
        <v>110</v>
      </c>
      <c r="Y24" s="15">
        <v>88</v>
      </c>
      <c r="Z24" s="15">
        <v>22</v>
      </c>
      <c r="AA24" s="122">
        <f t="shared" si="11"/>
        <v>91.25</v>
      </c>
      <c r="AB24" s="28">
        <v>0</v>
      </c>
      <c r="AC24" s="15">
        <v>0</v>
      </c>
      <c r="AD24" s="15">
        <v>0</v>
      </c>
      <c r="AE24" s="124" t="str">
        <f t="shared" si="8"/>
        <v>0</v>
      </c>
      <c r="AF24" s="15">
        <f t="shared" si="2"/>
        <v>365</v>
      </c>
      <c r="AG24" s="15">
        <f t="shared" si="3"/>
        <v>267</v>
      </c>
      <c r="AH24" s="15">
        <f t="shared" si="9"/>
        <v>143</v>
      </c>
      <c r="AI24" s="122">
        <f t="shared" si="10"/>
        <v>195.48689138576779</v>
      </c>
    </row>
    <row r="25" spans="1:35" x14ac:dyDescent="0.25">
      <c r="A25" s="13">
        <v>104</v>
      </c>
      <c r="B25" s="116" t="str">
        <f t="shared" si="4"/>
        <v>2010KS Plzeň</v>
      </c>
      <c r="C25" s="13">
        <v>2010</v>
      </c>
      <c r="D25" s="13" t="s">
        <v>34</v>
      </c>
      <c r="E25" s="28">
        <v>244.43639999999999</v>
      </c>
      <c r="F25" s="15">
        <v>160</v>
      </c>
      <c r="G25" s="29">
        <v>569</v>
      </c>
      <c r="H25" s="15">
        <v>0</v>
      </c>
      <c r="I25" s="15">
        <v>120</v>
      </c>
      <c r="J25" s="15">
        <v>2</v>
      </c>
      <c r="K25" s="122">
        <f t="shared" si="0"/>
        <v>6.083333333333333</v>
      </c>
      <c r="L25" s="28">
        <v>0</v>
      </c>
      <c r="M25" s="15">
        <v>154</v>
      </c>
      <c r="N25" s="15">
        <v>55</v>
      </c>
      <c r="O25" s="122">
        <f t="shared" si="1"/>
        <v>130.35714285714286</v>
      </c>
      <c r="P25" s="28">
        <v>292</v>
      </c>
      <c r="Q25" s="15">
        <v>115</v>
      </c>
      <c r="R25" s="15">
        <v>177</v>
      </c>
      <c r="S25" s="124">
        <f t="shared" si="5"/>
        <v>561.78260869565213</v>
      </c>
      <c r="T25" s="15">
        <v>89</v>
      </c>
      <c r="U25" s="15">
        <v>65</v>
      </c>
      <c r="V25" s="15">
        <v>24</v>
      </c>
      <c r="W25" s="122">
        <f t="shared" si="6"/>
        <v>134.76923076923077</v>
      </c>
      <c r="X25" s="28">
        <v>115</v>
      </c>
      <c r="Y25" s="15">
        <v>23</v>
      </c>
      <c r="Z25" s="15">
        <v>92</v>
      </c>
      <c r="AA25" s="122">
        <f t="shared" si="11"/>
        <v>1460</v>
      </c>
      <c r="AB25" s="28">
        <v>13</v>
      </c>
      <c r="AC25" s="15">
        <v>13</v>
      </c>
      <c r="AD25" s="15">
        <v>3</v>
      </c>
      <c r="AE25" s="124">
        <f t="shared" si="8"/>
        <v>84.230769230769241</v>
      </c>
      <c r="AF25" s="15">
        <f t="shared" si="2"/>
        <v>629</v>
      </c>
      <c r="AG25" s="15">
        <f t="shared" si="3"/>
        <v>372</v>
      </c>
      <c r="AH25" s="15">
        <f t="shared" si="9"/>
        <v>471</v>
      </c>
      <c r="AI25" s="122">
        <f t="shared" si="10"/>
        <v>462.13709677419354</v>
      </c>
    </row>
    <row r="26" spans="1:35" x14ac:dyDescent="0.25">
      <c r="A26" s="13">
        <v>105</v>
      </c>
      <c r="B26" s="116" t="str">
        <f t="shared" si="4"/>
        <v>2010KS Ústí n. Labem</v>
      </c>
      <c r="C26" s="13">
        <v>2010</v>
      </c>
      <c r="D26" s="13" t="s">
        <v>44</v>
      </c>
      <c r="E26" s="28">
        <v>273.00540000000001</v>
      </c>
      <c r="F26" s="15">
        <v>207</v>
      </c>
      <c r="G26" s="29">
        <v>544</v>
      </c>
      <c r="H26" s="15">
        <v>0</v>
      </c>
      <c r="I26" s="15">
        <v>221</v>
      </c>
      <c r="J26" s="15">
        <v>27</v>
      </c>
      <c r="K26" s="122">
        <f t="shared" si="0"/>
        <v>44.592760180995477</v>
      </c>
      <c r="L26" s="28">
        <v>0</v>
      </c>
      <c r="M26" s="15">
        <v>154</v>
      </c>
      <c r="N26" s="15">
        <v>118</v>
      </c>
      <c r="O26" s="122">
        <f t="shared" si="1"/>
        <v>279.6753246753247</v>
      </c>
      <c r="P26" s="28">
        <v>245</v>
      </c>
      <c r="Q26" s="15">
        <v>139</v>
      </c>
      <c r="R26" s="15">
        <v>106</v>
      </c>
      <c r="S26" s="124">
        <f t="shared" si="5"/>
        <v>278.34532374100718</v>
      </c>
      <c r="T26" s="15">
        <v>160</v>
      </c>
      <c r="U26" s="15">
        <v>98</v>
      </c>
      <c r="V26" s="15">
        <v>62</v>
      </c>
      <c r="W26" s="122">
        <f t="shared" si="6"/>
        <v>230.91836734693879</v>
      </c>
      <c r="X26" s="28">
        <v>116</v>
      </c>
      <c r="Y26" s="15">
        <v>29</v>
      </c>
      <c r="Z26" s="15">
        <v>87</v>
      </c>
      <c r="AA26" s="122">
        <f t="shared" si="11"/>
        <v>1095</v>
      </c>
      <c r="AB26" s="28">
        <v>26</v>
      </c>
      <c r="AC26" s="15">
        <v>25</v>
      </c>
      <c r="AD26" s="15">
        <v>10</v>
      </c>
      <c r="AE26" s="124">
        <f t="shared" si="8"/>
        <v>146</v>
      </c>
      <c r="AF26" s="15">
        <f t="shared" si="2"/>
        <v>768</v>
      </c>
      <c r="AG26" s="15">
        <f t="shared" si="3"/>
        <v>472</v>
      </c>
      <c r="AH26" s="15">
        <f t="shared" si="9"/>
        <v>604</v>
      </c>
      <c r="AI26" s="122">
        <f t="shared" si="10"/>
        <v>467.07627118644064</v>
      </c>
    </row>
    <row r="27" spans="1:35" x14ac:dyDescent="0.25">
      <c r="A27" s="13">
        <v>106</v>
      </c>
      <c r="B27" s="116" t="str">
        <f t="shared" si="4"/>
        <v>2010KS Hr. Králové</v>
      </c>
      <c r="C27" s="13">
        <v>2010</v>
      </c>
      <c r="D27" s="13" t="s">
        <v>55</v>
      </c>
      <c r="E27" s="28">
        <v>247.80080000000001</v>
      </c>
      <c r="F27" s="15">
        <v>216</v>
      </c>
      <c r="G27" s="29">
        <v>420</v>
      </c>
      <c r="H27" s="15">
        <v>0</v>
      </c>
      <c r="I27" s="15">
        <v>249</v>
      </c>
      <c r="J27" s="15">
        <v>13</v>
      </c>
      <c r="K27" s="122">
        <f t="shared" si="0"/>
        <v>19.056224899598391</v>
      </c>
      <c r="L27" s="28">
        <v>0</v>
      </c>
      <c r="M27" s="15">
        <v>214</v>
      </c>
      <c r="N27" s="15">
        <v>9</v>
      </c>
      <c r="O27" s="122">
        <f t="shared" si="1"/>
        <v>15.350467289719626</v>
      </c>
      <c r="P27" s="28">
        <v>169</v>
      </c>
      <c r="Q27" s="15">
        <v>82</v>
      </c>
      <c r="R27" s="15">
        <v>87</v>
      </c>
      <c r="S27" s="124">
        <f t="shared" si="5"/>
        <v>387.2560975609756</v>
      </c>
      <c r="T27" s="15">
        <v>124</v>
      </c>
      <c r="U27" s="15">
        <v>65</v>
      </c>
      <c r="V27" s="15">
        <v>59</v>
      </c>
      <c r="W27" s="122">
        <f t="shared" si="6"/>
        <v>331.30769230769232</v>
      </c>
      <c r="X27" s="28">
        <v>197</v>
      </c>
      <c r="Y27" s="15">
        <v>79</v>
      </c>
      <c r="Z27" s="15">
        <v>118</v>
      </c>
      <c r="AA27" s="122">
        <f t="shared" si="11"/>
        <v>545.18987341772151</v>
      </c>
      <c r="AB27" s="28">
        <v>131</v>
      </c>
      <c r="AC27" s="15">
        <v>96</v>
      </c>
      <c r="AD27" s="15">
        <v>76</v>
      </c>
      <c r="AE27" s="124">
        <f t="shared" si="8"/>
        <v>288.95833333333331</v>
      </c>
      <c r="AF27" s="15">
        <f t="shared" si="2"/>
        <v>870</v>
      </c>
      <c r="AG27" s="15">
        <f t="shared" si="3"/>
        <v>549</v>
      </c>
      <c r="AH27" s="15">
        <f t="shared" si="9"/>
        <v>598</v>
      </c>
      <c r="AI27" s="122">
        <f t="shared" si="10"/>
        <v>397.57741347905284</v>
      </c>
    </row>
    <row r="28" spans="1:35" x14ac:dyDescent="0.25">
      <c r="A28" s="13">
        <v>107</v>
      </c>
      <c r="B28" s="116" t="str">
        <f t="shared" si="4"/>
        <v>2010KS Brno</v>
      </c>
      <c r="C28" s="13">
        <v>2010</v>
      </c>
      <c r="D28" s="13" t="s">
        <v>67</v>
      </c>
      <c r="E28" s="28">
        <v>280.28660000000002</v>
      </c>
      <c r="F28" s="15">
        <v>165</v>
      </c>
      <c r="G28" s="29">
        <v>697</v>
      </c>
      <c r="H28" s="15">
        <v>0</v>
      </c>
      <c r="I28" s="15">
        <v>281</v>
      </c>
      <c r="J28" s="15">
        <v>8</v>
      </c>
      <c r="K28" s="122">
        <f t="shared" si="0"/>
        <v>10.391459074733095</v>
      </c>
      <c r="L28" s="28">
        <v>0</v>
      </c>
      <c r="M28" s="15">
        <v>508</v>
      </c>
      <c r="N28" s="15">
        <v>236</v>
      </c>
      <c r="O28" s="122">
        <f t="shared" si="1"/>
        <v>169.56692913385828</v>
      </c>
      <c r="P28" s="28">
        <v>578</v>
      </c>
      <c r="Q28" s="15">
        <v>331</v>
      </c>
      <c r="R28" s="15">
        <v>247</v>
      </c>
      <c r="S28" s="124">
        <f t="shared" si="5"/>
        <v>272.3716012084592</v>
      </c>
      <c r="T28" s="15">
        <v>228</v>
      </c>
      <c r="U28" s="15">
        <v>159</v>
      </c>
      <c r="V28" s="15">
        <v>69</v>
      </c>
      <c r="W28" s="122">
        <f t="shared" si="6"/>
        <v>158.39622641509433</v>
      </c>
      <c r="X28" s="28">
        <v>469</v>
      </c>
      <c r="Y28" s="15">
        <v>156</v>
      </c>
      <c r="Z28" s="15">
        <v>313</v>
      </c>
      <c r="AA28" s="122">
        <f t="shared" si="11"/>
        <v>732.33974358974353</v>
      </c>
      <c r="AB28" s="28">
        <v>140</v>
      </c>
      <c r="AC28" s="15">
        <v>164</v>
      </c>
      <c r="AD28" s="15">
        <v>76</v>
      </c>
      <c r="AE28" s="124">
        <f t="shared" si="8"/>
        <v>169.14634146341464</v>
      </c>
      <c r="AF28" s="15">
        <f t="shared" si="2"/>
        <v>1696</v>
      </c>
      <c r="AG28" s="15">
        <f t="shared" si="3"/>
        <v>1326</v>
      </c>
      <c r="AH28" s="15">
        <f t="shared" si="9"/>
        <v>1222</v>
      </c>
      <c r="AI28" s="122">
        <f t="shared" si="10"/>
        <v>336.37254901960785</v>
      </c>
    </row>
    <row r="29" spans="1:35" x14ac:dyDescent="0.25">
      <c r="A29" s="13">
        <v>108</v>
      </c>
      <c r="B29" s="116" t="str">
        <f t="shared" si="4"/>
        <v>2010KS Ostrava</v>
      </c>
      <c r="C29" s="13">
        <v>2010</v>
      </c>
      <c r="D29" s="13" t="s">
        <v>82</v>
      </c>
      <c r="E29" s="28">
        <v>309.76850000000002</v>
      </c>
      <c r="F29" s="15">
        <v>240</v>
      </c>
      <c r="G29" s="29">
        <v>648</v>
      </c>
      <c r="H29" s="15">
        <v>2</v>
      </c>
      <c r="I29" s="15">
        <v>744</v>
      </c>
      <c r="J29" s="15">
        <v>67</v>
      </c>
      <c r="K29" s="122">
        <f t="shared" si="0"/>
        <v>32.869623655913976</v>
      </c>
      <c r="L29" s="28">
        <v>0</v>
      </c>
      <c r="M29" s="15">
        <v>189</v>
      </c>
      <c r="N29" s="15">
        <v>75</v>
      </c>
      <c r="O29" s="122">
        <f t="shared" si="1"/>
        <v>144.84126984126982</v>
      </c>
      <c r="P29" s="28">
        <v>305</v>
      </c>
      <c r="Q29" s="15">
        <v>125</v>
      </c>
      <c r="R29" s="15">
        <v>180</v>
      </c>
      <c r="S29" s="124">
        <f t="shared" si="5"/>
        <v>525.6</v>
      </c>
      <c r="T29" s="15">
        <v>342</v>
      </c>
      <c r="U29" s="15">
        <v>189</v>
      </c>
      <c r="V29" s="15">
        <v>153</v>
      </c>
      <c r="W29" s="122">
        <f t="shared" si="6"/>
        <v>295.47619047619048</v>
      </c>
      <c r="X29" s="28">
        <v>122</v>
      </c>
      <c r="Y29" s="15">
        <v>28</v>
      </c>
      <c r="Z29" s="15">
        <v>94</v>
      </c>
      <c r="AA29" s="122">
        <f t="shared" si="11"/>
        <v>1225.3571428571429</v>
      </c>
      <c r="AB29" s="28">
        <v>68</v>
      </c>
      <c r="AC29" s="15">
        <v>191</v>
      </c>
      <c r="AD29" s="15">
        <v>118</v>
      </c>
      <c r="AE29" s="124">
        <f t="shared" si="8"/>
        <v>225.49738219895286</v>
      </c>
      <c r="AF29" s="15">
        <f t="shared" si="2"/>
        <v>1581</v>
      </c>
      <c r="AG29" s="15">
        <f t="shared" si="3"/>
        <v>789</v>
      </c>
      <c r="AH29" s="15">
        <f t="shared" si="9"/>
        <v>1364</v>
      </c>
      <c r="AI29" s="122">
        <f t="shared" si="10"/>
        <v>631.00126742712291</v>
      </c>
    </row>
    <row r="30" spans="1:35" x14ac:dyDescent="0.25">
      <c r="A30" s="13">
        <v>101</v>
      </c>
      <c r="B30" s="116" t="str">
        <f t="shared" si="4"/>
        <v>2011MS Praha</v>
      </c>
      <c r="C30" s="13">
        <v>2011</v>
      </c>
      <c r="D30" s="13" t="s">
        <v>3</v>
      </c>
      <c r="E30" s="28">
        <v>555.02629999999999</v>
      </c>
      <c r="F30" s="15">
        <v>424</v>
      </c>
      <c r="G30" s="29">
        <v>1154</v>
      </c>
      <c r="H30" s="15">
        <v>0</v>
      </c>
      <c r="I30" s="15">
        <v>28</v>
      </c>
      <c r="J30" s="15">
        <v>3</v>
      </c>
      <c r="K30" s="122">
        <f t="shared" si="0"/>
        <v>39.107142857142854</v>
      </c>
      <c r="L30" s="28">
        <v>4</v>
      </c>
      <c r="M30" s="15">
        <v>1073</v>
      </c>
      <c r="N30" s="15">
        <v>1370</v>
      </c>
      <c r="O30" s="122">
        <f t="shared" si="1"/>
        <v>466.02982292637466</v>
      </c>
      <c r="P30" s="28">
        <v>2983</v>
      </c>
      <c r="Q30" s="15">
        <v>1490</v>
      </c>
      <c r="R30" s="15">
        <v>3178</v>
      </c>
      <c r="S30" s="124">
        <f t="shared" si="5"/>
        <v>778.50335570469804</v>
      </c>
      <c r="T30" s="15">
        <v>495</v>
      </c>
      <c r="U30" s="15">
        <v>327</v>
      </c>
      <c r="V30" s="15">
        <v>517</v>
      </c>
      <c r="W30" s="122">
        <f t="shared" si="6"/>
        <v>577.07951070336389</v>
      </c>
      <c r="X30" s="28">
        <v>557</v>
      </c>
      <c r="Y30" s="15">
        <v>137</v>
      </c>
      <c r="Z30" s="15">
        <v>839</v>
      </c>
      <c r="AA30" s="122">
        <f t="shared" si="11"/>
        <v>2235.2919708029199</v>
      </c>
      <c r="AB30" s="28">
        <v>69</v>
      </c>
      <c r="AC30" s="15">
        <v>70</v>
      </c>
      <c r="AD30" s="15">
        <v>35</v>
      </c>
      <c r="AE30" s="124">
        <f t="shared" si="8"/>
        <v>182.5</v>
      </c>
      <c r="AF30" s="15">
        <f t="shared" si="2"/>
        <v>4136</v>
      </c>
      <c r="AG30" s="15">
        <f t="shared" si="3"/>
        <v>3100</v>
      </c>
      <c r="AH30" s="15">
        <f t="shared" si="9"/>
        <v>5967</v>
      </c>
      <c r="AI30" s="122">
        <f t="shared" si="10"/>
        <v>702.566129032258</v>
      </c>
    </row>
    <row r="31" spans="1:35" x14ac:dyDescent="0.25">
      <c r="A31" s="13">
        <v>102</v>
      </c>
      <c r="B31" s="116" t="str">
        <f t="shared" si="4"/>
        <v>2011KS Praha</v>
      </c>
      <c r="C31" s="13">
        <v>2011</v>
      </c>
      <c r="D31" s="13" t="s">
        <v>14</v>
      </c>
      <c r="E31" s="28">
        <v>209.66669999999999</v>
      </c>
      <c r="F31" s="15">
        <v>135.5</v>
      </c>
      <c r="G31" s="29">
        <v>454.5</v>
      </c>
      <c r="H31" s="15">
        <v>0</v>
      </c>
      <c r="I31" s="15">
        <v>5</v>
      </c>
      <c r="J31" s="15">
        <v>0</v>
      </c>
      <c r="K31" s="122">
        <f t="shared" si="0"/>
        <v>0</v>
      </c>
      <c r="L31" s="28">
        <v>0</v>
      </c>
      <c r="M31" s="15">
        <v>9</v>
      </c>
      <c r="N31" s="15">
        <v>0</v>
      </c>
      <c r="O31" s="122">
        <f t="shared" si="1"/>
        <v>0</v>
      </c>
      <c r="P31" s="28">
        <v>133</v>
      </c>
      <c r="Q31" s="15">
        <v>134</v>
      </c>
      <c r="R31" s="15">
        <v>22</v>
      </c>
      <c r="S31" s="124">
        <f t="shared" si="5"/>
        <v>59.92537313432836</v>
      </c>
      <c r="T31" s="15">
        <v>212</v>
      </c>
      <c r="U31" s="15">
        <v>168</v>
      </c>
      <c r="V31" s="15">
        <v>67</v>
      </c>
      <c r="W31" s="122">
        <f t="shared" si="6"/>
        <v>145.5654761904762</v>
      </c>
      <c r="X31" s="28">
        <v>18</v>
      </c>
      <c r="Y31" s="15">
        <v>29</v>
      </c>
      <c r="Z31" s="15">
        <v>3</v>
      </c>
      <c r="AA31" s="122">
        <f t="shared" si="7"/>
        <v>37.758620689655174</v>
      </c>
      <c r="AB31" s="28">
        <v>101</v>
      </c>
      <c r="AC31" s="15">
        <v>104</v>
      </c>
      <c r="AD31" s="15">
        <v>30</v>
      </c>
      <c r="AE31" s="124">
        <f t="shared" si="8"/>
        <v>105.28846153846153</v>
      </c>
      <c r="AF31" s="15">
        <f t="shared" si="2"/>
        <v>469</v>
      </c>
      <c r="AG31" s="15">
        <f t="shared" si="3"/>
        <v>444</v>
      </c>
      <c r="AH31" s="15">
        <f t="shared" si="9"/>
        <v>127</v>
      </c>
      <c r="AI31" s="122">
        <f t="shared" si="10"/>
        <v>104.40315315315316</v>
      </c>
    </row>
    <row r="32" spans="1:35" x14ac:dyDescent="0.25">
      <c r="A32" s="13">
        <v>103</v>
      </c>
      <c r="B32" s="116" t="str">
        <f t="shared" si="4"/>
        <v>2011KS Č. Budějovice</v>
      </c>
      <c r="C32" s="13">
        <v>2011</v>
      </c>
      <c r="D32" s="13" t="s">
        <v>25</v>
      </c>
      <c r="E32" s="28">
        <v>107.2992</v>
      </c>
      <c r="F32" s="15">
        <v>78</v>
      </c>
      <c r="G32" s="29">
        <v>171</v>
      </c>
      <c r="H32" s="15">
        <v>0</v>
      </c>
      <c r="I32" s="15">
        <v>1</v>
      </c>
      <c r="J32" s="15">
        <v>0</v>
      </c>
      <c r="K32" s="122">
        <f t="shared" si="0"/>
        <v>0</v>
      </c>
      <c r="L32" s="28">
        <v>0</v>
      </c>
      <c r="M32" s="15">
        <v>4</v>
      </c>
      <c r="N32" s="15">
        <v>0</v>
      </c>
      <c r="O32" s="122">
        <f t="shared" si="1"/>
        <v>0</v>
      </c>
      <c r="P32" s="28">
        <v>121</v>
      </c>
      <c r="Q32" s="15">
        <v>107</v>
      </c>
      <c r="R32" s="15">
        <v>28</v>
      </c>
      <c r="S32" s="124">
        <f t="shared" si="5"/>
        <v>95.514018691588774</v>
      </c>
      <c r="T32" s="15">
        <v>72</v>
      </c>
      <c r="U32" s="15">
        <v>59</v>
      </c>
      <c r="V32" s="15">
        <v>48</v>
      </c>
      <c r="W32" s="122">
        <f t="shared" si="6"/>
        <v>296.94915254237293</v>
      </c>
      <c r="X32" s="28">
        <v>370</v>
      </c>
      <c r="Y32" s="15">
        <v>109</v>
      </c>
      <c r="Z32" s="15">
        <v>283</v>
      </c>
      <c r="AA32" s="122">
        <f t="shared" si="7"/>
        <v>947.66055045871565</v>
      </c>
      <c r="AB32" s="28">
        <v>0</v>
      </c>
      <c r="AC32" s="15">
        <v>0</v>
      </c>
      <c r="AD32" s="15">
        <v>0</v>
      </c>
      <c r="AE32" s="124" t="str">
        <f t="shared" si="8"/>
        <v>0</v>
      </c>
      <c r="AF32" s="15">
        <f t="shared" si="2"/>
        <v>564</v>
      </c>
      <c r="AG32" s="15">
        <f t="shared" si="3"/>
        <v>279</v>
      </c>
      <c r="AH32" s="15">
        <f t="shared" si="9"/>
        <v>360</v>
      </c>
      <c r="AI32" s="122">
        <f t="shared" si="10"/>
        <v>470.96774193548384</v>
      </c>
    </row>
    <row r="33" spans="1:35" x14ac:dyDescent="0.25">
      <c r="A33" s="13">
        <v>104</v>
      </c>
      <c r="B33" s="116" t="str">
        <f t="shared" si="4"/>
        <v>2011KS Plzeň</v>
      </c>
      <c r="C33" s="13">
        <v>2011</v>
      </c>
      <c r="D33" s="13" t="s">
        <v>34</v>
      </c>
      <c r="E33" s="28">
        <v>256.40230000000003</v>
      </c>
      <c r="F33" s="15">
        <v>197</v>
      </c>
      <c r="G33" s="29">
        <v>636</v>
      </c>
      <c r="H33" s="15">
        <v>0</v>
      </c>
      <c r="I33" s="15">
        <v>2</v>
      </c>
      <c r="J33" s="15">
        <v>0</v>
      </c>
      <c r="K33" s="122">
        <f t="shared" si="0"/>
        <v>0</v>
      </c>
      <c r="L33" s="28">
        <v>0</v>
      </c>
      <c r="M33" s="15">
        <v>48</v>
      </c>
      <c r="N33" s="15">
        <v>7</v>
      </c>
      <c r="O33" s="122">
        <f t="shared" si="1"/>
        <v>53.229166666666671</v>
      </c>
      <c r="P33" s="28">
        <v>254</v>
      </c>
      <c r="Q33" s="15">
        <v>188</v>
      </c>
      <c r="R33" s="15">
        <v>244</v>
      </c>
      <c r="S33" s="124">
        <f t="shared" si="5"/>
        <v>473.72340425531917</v>
      </c>
      <c r="T33" s="15">
        <v>90</v>
      </c>
      <c r="U33" s="15">
        <v>76</v>
      </c>
      <c r="V33" s="15">
        <v>38</v>
      </c>
      <c r="W33" s="122">
        <f t="shared" si="6"/>
        <v>182.5</v>
      </c>
      <c r="X33" s="28">
        <v>79</v>
      </c>
      <c r="Y33" s="15">
        <v>66</v>
      </c>
      <c r="Z33" s="15">
        <v>105</v>
      </c>
      <c r="AA33" s="122">
        <f t="shared" si="7"/>
        <v>580.68181818181813</v>
      </c>
      <c r="AB33" s="28">
        <v>10</v>
      </c>
      <c r="AC33" s="15">
        <v>12</v>
      </c>
      <c r="AD33" s="15">
        <v>1</v>
      </c>
      <c r="AE33" s="124">
        <f t="shared" si="8"/>
        <v>30.416666666666664</v>
      </c>
      <c r="AF33" s="15">
        <f t="shared" si="2"/>
        <v>435</v>
      </c>
      <c r="AG33" s="15">
        <f t="shared" si="3"/>
        <v>390</v>
      </c>
      <c r="AH33" s="15">
        <f t="shared" si="9"/>
        <v>397</v>
      </c>
      <c r="AI33" s="122">
        <f t="shared" si="10"/>
        <v>371.55128205128204</v>
      </c>
    </row>
    <row r="34" spans="1:35" x14ac:dyDescent="0.25">
      <c r="A34" s="13">
        <v>105</v>
      </c>
      <c r="B34" s="116" t="str">
        <f t="shared" si="4"/>
        <v>2011KS Ústí n. Labem</v>
      </c>
      <c r="C34" s="13">
        <v>2011</v>
      </c>
      <c r="D34" s="13" t="s">
        <v>44</v>
      </c>
      <c r="E34" s="28">
        <v>355.25130000000001</v>
      </c>
      <c r="F34" s="15">
        <v>220</v>
      </c>
      <c r="G34" s="29">
        <v>859.5</v>
      </c>
      <c r="H34" s="15">
        <v>0</v>
      </c>
      <c r="I34" s="15">
        <v>24</v>
      </c>
      <c r="J34" s="15">
        <v>3</v>
      </c>
      <c r="K34" s="122">
        <f t="shared" si="0"/>
        <v>45.625</v>
      </c>
      <c r="L34" s="28">
        <v>0</v>
      </c>
      <c r="M34" s="15">
        <v>66</v>
      </c>
      <c r="N34" s="15">
        <v>51</v>
      </c>
      <c r="O34" s="122">
        <f t="shared" si="1"/>
        <v>282.04545454545456</v>
      </c>
      <c r="P34" s="28">
        <v>216</v>
      </c>
      <c r="Q34" s="15">
        <v>141</v>
      </c>
      <c r="R34" s="15">
        <v>181</v>
      </c>
      <c r="S34" s="124">
        <f t="shared" si="5"/>
        <v>468.54609929078015</v>
      </c>
      <c r="T34" s="15">
        <v>133</v>
      </c>
      <c r="U34" s="15">
        <v>112</v>
      </c>
      <c r="V34" s="15">
        <v>83</v>
      </c>
      <c r="W34" s="122">
        <f t="shared" si="6"/>
        <v>270.49107142857144</v>
      </c>
      <c r="X34" s="28">
        <v>246</v>
      </c>
      <c r="Y34" s="15">
        <v>80</v>
      </c>
      <c r="Z34" s="15">
        <v>254</v>
      </c>
      <c r="AA34" s="122">
        <f t="shared" si="7"/>
        <v>1158.875</v>
      </c>
      <c r="AB34" s="28">
        <v>18</v>
      </c>
      <c r="AC34" s="15">
        <v>19</v>
      </c>
      <c r="AD34" s="15">
        <v>9</v>
      </c>
      <c r="AE34" s="124">
        <f t="shared" si="8"/>
        <v>172.89473684210526</v>
      </c>
      <c r="AF34" s="15">
        <f t="shared" si="2"/>
        <v>637</v>
      </c>
      <c r="AG34" s="15">
        <f t="shared" si="3"/>
        <v>421</v>
      </c>
      <c r="AH34" s="15">
        <f t="shared" si="9"/>
        <v>602</v>
      </c>
      <c r="AI34" s="122">
        <f t="shared" si="10"/>
        <v>521.92399049881237</v>
      </c>
    </row>
    <row r="35" spans="1:35" x14ac:dyDescent="0.25">
      <c r="A35" s="13">
        <v>106</v>
      </c>
      <c r="B35" s="116" t="str">
        <f t="shared" si="4"/>
        <v>2011KS Hr. Králové</v>
      </c>
      <c r="C35" s="13">
        <v>2011</v>
      </c>
      <c r="D35" s="13" t="s">
        <v>55</v>
      </c>
      <c r="E35" s="28">
        <v>245.11439999999999</v>
      </c>
      <c r="F35" s="15">
        <v>231</v>
      </c>
      <c r="G35" s="29">
        <v>392</v>
      </c>
      <c r="H35" s="15">
        <v>0</v>
      </c>
      <c r="I35" s="15">
        <v>12</v>
      </c>
      <c r="J35" s="15">
        <v>1</v>
      </c>
      <c r="K35" s="122">
        <f t="shared" si="0"/>
        <v>30.416666666666664</v>
      </c>
      <c r="L35" s="28">
        <v>0</v>
      </c>
      <c r="M35" s="15">
        <v>8</v>
      </c>
      <c r="N35" s="15">
        <v>1</v>
      </c>
      <c r="O35" s="122">
        <f t="shared" si="1"/>
        <v>45.625</v>
      </c>
      <c r="P35" s="28">
        <v>149</v>
      </c>
      <c r="Q35" s="15">
        <v>149</v>
      </c>
      <c r="R35" s="15">
        <v>87</v>
      </c>
      <c r="S35" s="124">
        <f t="shared" si="5"/>
        <v>213.12080536912754</v>
      </c>
      <c r="T35" s="15">
        <v>189</v>
      </c>
      <c r="U35" s="15">
        <v>138</v>
      </c>
      <c r="V35" s="15">
        <v>110</v>
      </c>
      <c r="W35" s="122">
        <f t="shared" si="6"/>
        <v>290.94202898550725</v>
      </c>
      <c r="X35" s="28">
        <v>222</v>
      </c>
      <c r="Y35" s="15">
        <v>187</v>
      </c>
      <c r="Z35" s="15">
        <v>153</v>
      </c>
      <c r="AA35" s="122">
        <f t="shared" si="7"/>
        <v>298.63636363636368</v>
      </c>
      <c r="AB35" s="28">
        <v>121</v>
      </c>
      <c r="AC35" s="15">
        <v>109</v>
      </c>
      <c r="AD35" s="15">
        <v>88</v>
      </c>
      <c r="AE35" s="124">
        <f t="shared" si="8"/>
        <v>294.67889908256882</v>
      </c>
      <c r="AF35" s="15">
        <f t="shared" si="2"/>
        <v>693</v>
      </c>
      <c r="AG35" s="15">
        <f t="shared" si="3"/>
        <v>592</v>
      </c>
      <c r="AH35" s="15">
        <f t="shared" si="9"/>
        <v>451</v>
      </c>
      <c r="AI35" s="122">
        <f t="shared" si="10"/>
        <v>278.06587837837839</v>
      </c>
    </row>
    <row r="36" spans="1:35" x14ac:dyDescent="0.25">
      <c r="A36" s="13">
        <v>107</v>
      </c>
      <c r="B36" s="116" t="str">
        <f t="shared" si="4"/>
        <v>2011KS Brno</v>
      </c>
      <c r="C36" s="13">
        <v>2011</v>
      </c>
      <c r="D36" s="13" t="s">
        <v>67</v>
      </c>
      <c r="E36" s="28">
        <v>354.9547</v>
      </c>
      <c r="F36" s="15">
        <v>259</v>
      </c>
      <c r="G36" s="29">
        <v>743</v>
      </c>
      <c r="H36" s="15">
        <v>0</v>
      </c>
      <c r="I36" s="15">
        <v>4</v>
      </c>
      <c r="J36" s="15">
        <v>4</v>
      </c>
      <c r="K36" s="122">
        <f t="shared" si="0"/>
        <v>365</v>
      </c>
      <c r="L36" s="28">
        <v>0</v>
      </c>
      <c r="M36" s="15">
        <v>198</v>
      </c>
      <c r="N36" s="15">
        <v>36</v>
      </c>
      <c r="O36" s="122">
        <f t="shared" si="1"/>
        <v>66.36363636363636</v>
      </c>
      <c r="P36" s="28">
        <v>582</v>
      </c>
      <c r="Q36" s="15">
        <v>443</v>
      </c>
      <c r="R36" s="15">
        <v>386</v>
      </c>
      <c r="S36" s="124">
        <f t="shared" si="5"/>
        <v>318.03611738148987</v>
      </c>
      <c r="T36" s="15">
        <v>314</v>
      </c>
      <c r="U36" s="15">
        <v>241</v>
      </c>
      <c r="V36" s="15">
        <v>142</v>
      </c>
      <c r="W36" s="122">
        <f t="shared" si="6"/>
        <v>215.06224066390041</v>
      </c>
      <c r="X36" s="28">
        <v>967</v>
      </c>
      <c r="Y36" s="15">
        <v>303</v>
      </c>
      <c r="Z36" s="15">
        <v>977</v>
      </c>
      <c r="AA36" s="122">
        <f t="shared" si="7"/>
        <v>1176.9141914191418</v>
      </c>
      <c r="AB36" s="28">
        <v>80</v>
      </c>
      <c r="AC36" s="15">
        <v>125</v>
      </c>
      <c r="AD36" s="15">
        <v>31</v>
      </c>
      <c r="AE36" s="124">
        <f t="shared" si="8"/>
        <v>90.52</v>
      </c>
      <c r="AF36" s="15">
        <f t="shared" si="2"/>
        <v>1947</v>
      </c>
      <c r="AG36" s="15">
        <f t="shared" si="3"/>
        <v>1314</v>
      </c>
      <c r="AH36" s="15">
        <f t="shared" si="9"/>
        <v>1576</v>
      </c>
      <c r="AI36" s="122">
        <f t="shared" si="10"/>
        <v>437.77777777777777</v>
      </c>
    </row>
    <row r="37" spans="1:35" x14ac:dyDescent="0.25">
      <c r="A37" s="13">
        <v>108</v>
      </c>
      <c r="B37" s="116" t="str">
        <f t="shared" si="4"/>
        <v>2011KS Ostrava</v>
      </c>
      <c r="C37" s="13">
        <v>2011</v>
      </c>
      <c r="D37" s="13" t="s">
        <v>82</v>
      </c>
      <c r="E37" s="28">
        <v>319.54739999999998</v>
      </c>
      <c r="F37" s="15">
        <v>205</v>
      </c>
      <c r="G37" s="29">
        <v>709</v>
      </c>
      <c r="H37" s="15">
        <v>0</v>
      </c>
      <c r="I37" s="15">
        <v>61</v>
      </c>
      <c r="J37" s="15">
        <v>6</v>
      </c>
      <c r="K37" s="122">
        <f t="shared" si="0"/>
        <v>35.901639344262293</v>
      </c>
      <c r="L37" s="28">
        <v>0</v>
      </c>
      <c r="M37" s="15">
        <v>59</v>
      </c>
      <c r="N37" s="15">
        <v>16</v>
      </c>
      <c r="O37" s="122">
        <f t="shared" si="1"/>
        <v>98.983050847457633</v>
      </c>
      <c r="P37" s="28">
        <v>347</v>
      </c>
      <c r="Q37" s="15">
        <v>283</v>
      </c>
      <c r="R37" s="15">
        <v>244</v>
      </c>
      <c r="S37" s="124">
        <f t="shared" si="5"/>
        <v>314.69964664310953</v>
      </c>
      <c r="T37" s="15">
        <v>530</v>
      </c>
      <c r="U37" s="15">
        <v>384</v>
      </c>
      <c r="V37" s="15">
        <v>299</v>
      </c>
      <c r="W37" s="122">
        <f t="shared" si="6"/>
        <v>284.20572916666669</v>
      </c>
      <c r="X37" s="28">
        <v>189</v>
      </c>
      <c r="Y37" s="15">
        <v>62</v>
      </c>
      <c r="Z37" s="15">
        <v>221</v>
      </c>
      <c r="AA37" s="122">
        <f t="shared" si="7"/>
        <v>1301.0483870967741</v>
      </c>
      <c r="AB37" s="28">
        <v>60</v>
      </c>
      <c r="AC37" s="15">
        <v>122</v>
      </c>
      <c r="AD37" s="15">
        <v>56</v>
      </c>
      <c r="AE37" s="124">
        <f t="shared" si="8"/>
        <v>167.54098360655738</v>
      </c>
      <c r="AF37" s="15">
        <f t="shared" si="2"/>
        <v>1187</v>
      </c>
      <c r="AG37" s="15">
        <f t="shared" si="3"/>
        <v>916</v>
      </c>
      <c r="AH37" s="15">
        <f t="shared" si="9"/>
        <v>897</v>
      </c>
      <c r="AI37" s="122">
        <f t="shared" si="10"/>
        <v>357.42903930131007</v>
      </c>
    </row>
    <row r="38" spans="1:35" x14ac:dyDescent="0.25">
      <c r="A38" s="13">
        <v>101</v>
      </c>
      <c r="B38" s="116" t="str">
        <f t="shared" si="4"/>
        <v>2012MS Praha</v>
      </c>
      <c r="C38" s="13">
        <v>2012</v>
      </c>
      <c r="D38" s="13" t="s">
        <v>3</v>
      </c>
      <c r="E38" s="28">
        <v>528.0376</v>
      </c>
      <c r="F38" s="15">
        <v>323</v>
      </c>
      <c r="G38" s="29">
        <v>1234</v>
      </c>
      <c r="H38" s="15">
        <v>0</v>
      </c>
      <c r="I38" s="15">
        <v>0</v>
      </c>
      <c r="J38" s="15">
        <v>2</v>
      </c>
      <c r="K38" s="122" t="str">
        <f>+IF(I38 =0,"0",J38/I38*365)</f>
        <v>0</v>
      </c>
      <c r="L38" s="28">
        <v>3</v>
      </c>
      <c r="M38" s="15">
        <v>856</v>
      </c>
      <c r="N38" s="15">
        <v>516</v>
      </c>
      <c r="O38" s="122">
        <f>+IF(M38 =0,"0",N38/M38*365)</f>
        <v>220.02336448598132</v>
      </c>
      <c r="P38" s="28">
        <v>1743</v>
      </c>
      <c r="Q38" s="15">
        <v>2169</v>
      </c>
      <c r="R38" s="15">
        <v>2751</v>
      </c>
      <c r="S38" s="124">
        <f t="shared" si="5"/>
        <v>462.93914246196402</v>
      </c>
      <c r="T38" s="15">
        <v>392</v>
      </c>
      <c r="U38" s="15">
        <v>349</v>
      </c>
      <c r="V38" s="15">
        <v>560</v>
      </c>
      <c r="W38" s="122">
        <f t="shared" si="6"/>
        <v>585.67335243553009</v>
      </c>
      <c r="X38" s="28">
        <v>401</v>
      </c>
      <c r="Y38" s="15">
        <v>198</v>
      </c>
      <c r="Z38" s="15">
        <v>1042</v>
      </c>
      <c r="AA38" s="122">
        <f t="shared" si="7"/>
        <v>1920.8585858585859</v>
      </c>
      <c r="AB38" s="28">
        <v>62</v>
      </c>
      <c r="AC38" s="15">
        <v>66</v>
      </c>
      <c r="AD38" s="15">
        <v>31</v>
      </c>
      <c r="AE38" s="124">
        <f t="shared" si="8"/>
        <v>171.43939393939394</v>
      </c>
      <c r="AF38" s="15">
        <f>AB38+X38+T38+P38+L38+I38</f>
        <v>2601</v>
      </c>
      <c r="AG38" s="15">
        <f t="shared" ref="AG38:AG53" si="12">AC38+Y38+U38+Q38+M38+J38</f>
        <v>3640</v>
      </c>
      <c r="AH38" s="15">
        <f t="shared" si="9"/>
        <v>4900</v>
      </c>
      <c r="AI38" s="122">
        <f t="shared" si="10"/>
        <v>491.34615384615387</v>
      </c>
    </row>
    <row r="39" spans="1:35" x14ac:dyDescent="0.25">
      <c r="A39" s="13">
        <v>102</v>
      </c>
      <c r="B39" s="116" t="str">
        <f t="shared" si="4"/>
        <v>2012KS Praha</v>
      </c>
      <c r="C39" s="13">
        <v>2012</v>
      </c>
      <c r="D39" s="13" t="s">
        <v>14</v>
      </c>
      <c r="E39" s="28">
        <v>136.07859999999999</v>
      </c>
      <c r="F39" s="15">
        <v>105</v>
      </c>
      <c r="G39" s="29">
        <v>266</v>
      </c>
      <c r="H39" s="15">
        <v>0</v>
      </c>
      <c r="I39" s="15">
        <v>0</v>
      </c>
      <c r="J39" s="15">
        <v>0</v>
      </c>
      <c r="K39" s="122" t="str">
        <f t="shared" ref="K39:K85" si="13">+IF(I39 =0,"0",J39/I39*365)</f>
        <v>0</v>
      </c>
      <c r="L39" s="28">
        <v>0</v>
      </c>
      <c r="M39" s="15">
        <v>0</v>
      </c>
      <c r="N39" s="15">
        <v>0</v>
      </c>
      <c r="O39" s="122" t="str">
        <f t="shared" ref="O39:O85" si="14">+IF(M39 =0,"0",N39/M39*365)</f>
        <v>0</v>
      </c>
      <c r="P39" s="28">
        <v>257</v>
      </c>
      <c r="Q39" s="15">
        <v>158</v>
      </c>
      <c r="R39" s="15">
        <v>121</v>
      </c>
      <c r="S39" s="124">
        <f t="shared" si="5"/>
        <v>279.52531645569621</v>
      </c>
      <c r="T39" s="15">
        <v>134</v>
      </c>
      <c r="U39" s="15">
        <v>160</v>
      </c>
      <c r="V39" s="15">
        <v>41</v>
      </c>
      <c r="W39" s="122">
        <f t="shared" si="6"/>
        <v>93.531249999999986</v>
      </c>
      <c r="X39" s="28">
        <v>103</v>
      </c>
      <c r="Y39" s="15">
        <v>37</v>
      </c>
      <c r="Z39" s="15">
        <v>69</v>
      </c>
      <c r="AA39" s="122">
        <f t="shared" si="7"/>
        <v>680.67567567567573</v>
      </c>
      <c r="AB39" s="28">
        <v>104</v>
      </c>
      <c r="AC39" s="15">
        <v>113</v>
      </c>
      <c r="AD39" s="15">
        <v>21</v>
      </c>
      <c r="AE39" s="124">
        <f t="shared" si="8"/>
        <v>67.83185840707965</v>
      </c>
      <c r="AF39" s="13">
        <f t="shared" ref="AF39:AF85" si="15">AB39+X39+T39+P39+L39+I39</f>
        <v>598</v>
      </c>
      <c r="AG39" s="13">
        <f t="shared" si="12"/>
        <v>468</v>
      </c>
      <c r="AH39" s="15">
        <f t="shared" si="9"/>
        <v>252</v>
      </c>
      <c r="AI39" s="122">
        <f t="shared" si="10"/>
        <v>196.53846153846152</v>
      </c>
    </row>
    <row r="40" spans="1:35" x14ac:dyDescent="0.25">
      <c r="A40" s="13">
        <v>103</v>
      </c>
      <c r="B40" s="116" t="str">
        <f t="shared" si="4"/>
        <v>2012KS Č. Budějovice</v>
      </c>
      <c r="C40" s="13">
        <v>2012</v>
      </c>
      <c r="D40" s="13" t="s">
        <v>25</v>
      </c>
      <c r="E40" s="28">
        <v>203.78270000000001</v>
      </c>
      <c r="F40" s="15">
        <v>187</v>
      </c>
      <c r="G40" s="29">
        <v>315</v>
      </c>
      <c r="H40" s="15">
        <v>0</v>
      </c>
      <c r="I40" s="15">
        <v>0</v>
      </c>
      <c r="J40" s="15">
        <v>0</v>
      </c>
      <c r="K40" s="122" t="str">
        <f t="shared" si="13"/>
        <v>0</v>
      </c>
      <c r="L40" s="28">
        <v>0</v>
      </c>
      <c r="M40" s="15">
        <v>0</v>
      </c>
      <c r="N40" s="15">
        <v>0</v>
      </c>
      <c r="O40" s="122" t="str">
        <f t="shared" si="14"/>
        <v>0</v>
      </c>
      <c r="P40" s="28">
        <v>137</v>
      </c>
      <c r="Q40" s="15">
        <v>108</v>
      </c>
      <c r="R40" s="15">
        <v>56</v>
      </c>
      <c r="S40" s="124">
        <f t="shared" si="5"/>
        <v>189.25925925925924</v>
      </c>
      <c r="T40" s="15">
        <v>71</v>
      </c>
      <c r="U40" s="15">
        <v>100</v>
      </c>
      <c r="V40" s="15">
        <v>19</v>
      </c>
      <c r="W40" s="122">
        <f t="shared" si="6"/>
        <v>69.349999999999994</v>
      </c>
      <c r="X40" s="28">
        <v>640</v>
      </c>
      <c r="Y40" s="15">
        <v>736</v>
      </c>
      <c r="Z40" s="15">
        <v>187</v>
      </c>
      <c r="AA40" s="122">
        <f t="shared" si="7"/>
        <v>92.737771739130437</v>
      </c>
      <c r="AB40" s="28">
        <v>0</v>
      </c>
      <c r="AC40" s="15">
        <v>0</v>
      </c>
      <c r="AD40" s="15">
        <v>0</v>
      </c>
      <c r="AE40" s="124" t="str">
        <f t="shared" si="8"/>
        <v>0</v>
      </c>
      <c r="AF40" s="13">
        <f t="shared" si="15"/>
        <v>848</v>
      </c>
      <c r="AG40" s="13">
        <f t="shared" si="12"/>
        <v>944</v>
      </c>
      <c r="AH40" s="15">
        <f t="shared" si="9"/>
        <v>262</v>
      </c>
      <c r="AI40" s="122">
        <f t="shared" si="10"/>
        <v>101.30296610169491</v>
      </c>
    </row>
    <row r="41" spans="1:35" x14ac:dyDescent="0.25">
      <c r="A41" s="13">
        <v>104</v>
      </c>
      <c r="B41" s="116" t="str">
        <f t="shared" si="4"/>
        <v>2012KS Plzeň</v>
      </c>
      <c r="C41" s="13">
        <v>2012</v>
      </c>
      <c r="D41" s="13" t="s">
        <v>34</v>
      </c>
      <c r="E41" s="28">
        <v>376.71359999999999</v>
      </c>
      <c r="F41" s="15">
        <v>379</v>
      </c>
      <c r="G41" s="29">
        <v>727</v>
      </c>
      <c r="H41" s="15">
        <v>0</v>
      </c>
      <c r="I41" s="15">
        <v>0</v>
      </c>
      <c r="J41" s="15">
        <v>0</v>
      </c>
      <c r="K41" s="122" t="str">
        <f t="shared" si="13"/>
        <v>0</v>
      </c>
      <c r="L41" s="28">
        <v>0</v>
      </c>
      <c r="M41" s="15">
        <v>4</v>
      </c>
      <c r="N41" s="15">
        <v>3</v>
      </c>
      <c r="O41" s="122">
        <f t="shared" si="14"/>
        <v>273.75</v>
      </c>
      <c r="P41" s="28">
        <v>236</v>
      </c>
      <c r="Q41" s="15">
        <v>270</v>
      </c>
      <c r="R41" s="15">
        <v>210</v>
      </c>
      <c r="S41" s="124">
        <f t="shared" si="5"/>
        <v>283.88888888888891</v>
      </c>
      <c r="T41" s="15">
        <v>87</v>
      </c>
      <c r="U41" s="15">
        <v>70</v>
      </c>
      <c r="V41" s="15">
        <v>55</v>
      </c>
      <c r="W41" s="122">
        <f t="shared" si="6"/>
        <v>286.78571428571428</v>
      </c>
      <c r="X41" s="28">
        <v>137</v>
      </c>
      <c r="Y41" s="15">
        <v>106</v>
      </c>
      <c r="Z41" s="15">
        <v>136</v>
      </c>
      <c r="AA41" s="122">
        <f t="shared" si="7"/>
        <v>468.30188679245282</v>
      </c>
      <c r="AB41" s="28">
        <v>12</v>
      </c>
      <c r="AC41" s="15">
        <v>13</v>
      </c>
      <c r="AD41" s="15">
        <v>0</v>
      </c>
      <c r="AE41" s="124">
        <f t="shared" si="8"/>
        <v>0</v>
      </c>
      <c r="AF41" s="13">
        <f t="shared" si="15"/>
        <v>472</v>
      </c>
      <c r="AG41" s="13">
        <f t="shared" si="12"/>
        <v>463</v>
      </c>
      <c r="AH41" s="15">
        <f t="shared" si="9"/>
        <v>404</v>
      </c>
      <c r="AI41" s="122">
        <f t="shared" si="10"/>
        <v>318.488120950324</v>
      </c>
    </row>
    <row r="42" spans="1:35" x14ac:dyDescent="0.25">
      <c r="A42" s="13">
        <v>105</v>
      </c>
      <c r="B42" s="116" t="str">
        <f t="shared" si="4"/>
        <v>2012KS Ústí n. Labem</v>
      </c>
      <c r="C42" s="13">
        <v>2012</v>
      </c>
      <c r="D42" s="13" t="s">
        <v>44</v>
      </c>
      <c r="E42" s="28">
        <v>387.13420000000002</v>
      </c>
      <c r="F42" s="15">
        <v>238.5</v>
      </c>
      <c r="G42" s="29">
        <v>934</v>
      </c>
      <c r="H42" s="15">
        <v>0</v>
      </c>
      <c r="I42" s="15">
        <v>0</v>
      </c>
      <c r="J42" s="15">
        <v>3</v>
      </c>
      <c r="K42" s="122" t="str">
        <f t="shared" si="13"/>
        <v>0</v>
      </c>
      <c r="L42" s="28">
        <v>0</v>
      </c>
      <c r="M42" s="15">
        <v>42</v>
      </c>
      <c r="N42" s="15">
        <v>9</v>
      </c>
      <c r="O42" s="122">
        <f t="shared" si="14"/>
        <v>78.214285714285708</v>
      </c>
      <c r="P42" s="28">
        <v>299</v>
      </c>
      <c r="Q42" s="15">
        <v>203</v>
      </c>
      <c r="R42" s="15">
        <v>277</v>
      </c>
      <c r="S42" s="124">
        <f t="shared" si="5"/>
        <v>498.05418719211821</v>
      </c>
      <c r="T42" s="15">
        <v>97</v>
      </c>
      <c r="U42" s="15">
        <v>107</v>
      </c>
      <c r="V42" s="15">
        <v>72</v>
      </c>
      <c r="W42" s="122">
        <f t="shared" si="6"/>
        <v>245.60747663551402</v>
      </c>
      <c r="X42" s="28">
        <v>476</v>
      </c>
      <c r="Y42" s="15">
        <v>253</v>
      </c>
      <c r="Z42" s="15">
        <v>478</v>
      </c>
      <c r="AA42" s="122">
        <f t="shared" si="7"/>
        <v>689.604743083004</v>
      </c>
      <c r="AB42" s="28">
        <v>9</v>
      </c>
      <c r="AC42" s="15">
        <v>14</v>
      </c>
      <c r="AD42" s="15">
        <v>4</v>
      </c>
      <c r="AE42" s="124">
        <f t="shared" si="8"/>
        <v>104.28571428571428</v>
      </c>
      <c r="AF42" s="13">
        <f t="shared" si="15"/>
        <v>881</v>
      </c>
      <c r="AG42" s="13">
        <f t="shared" si="12"/>
        <v>622</v>
      </c>
      <c r="AH42" s="15">
        <f t="shared" si="9"/>
        <v>840</v>
      </c>
      <c r="AI42" s="122">
        <f t="shared" si="10"/>
        <v>492.92604501607718</v>
      </c>
    </row>
    <row r="43" spans="1:35" x14ac:dyDescent="0.25">
      <c r="A43" s="13">
        <v>106</v>
      </c>
      <c r="B43" s="116" t="str">
        <f t="shared" si="4"/>
        <v>2012KS Hr. Králové</v>
      </c>
      <c r="C43" s="13">
        <v>2012</v>
      </c>
      <c r="D43" s="13" t="s">
        <v>55</v>
      </c>
      <c r="E43" s="28">
        <v>241.8372</v>
      </c>
      <c r="F43" s="15">
        <v>231</v>
      </c>
      <c r="G43" s="29">
        <v>409</v>
      </c>
      <c r="H43" s="15">
        <v>0</v>
      </c>
      <c r="I43" s="15">
        <v>1</v>
      </c>
      <c r="J43" s="15">
        <v>1</v>
      </c>
      <c r="K43" s="122">
        <f t="shared" si="13"/>
        <v>365</v>
      </c>
      <c r="L43" s="28">
        <v>0</v>
      </c>
      <c r="M43" s="15">
        <v>1</v>
      </c>
      <c r="N43" s="15">
        <v>0</v>
      </c>
      <c r="O43" s="122">
        <f t="shared" si="14"/>
        <v>0</v>
      </c>
      <c r="P43" s="28">
        <v>235</v>
      </c>
      <c r="Q43" s="15">
        <v>179</v>
      </c>
      <c r="R43" s="15">
        <v>143</v>
      </c>
      <c r="S43" s="124">
        <f t="shared" si="5"/>
        <v>291.59217877094972</v>
      </c>
      <c r="T43" s="15">
        <v>133</v>
      </c>
      <c r="U43" s="15">
        <v>138</v>
      </c>
      <c r="V43" s="15">
        <v>105</v>
      </c>
      <c r="W43" s="122">
        <f t="shared" si="6"/>
        <v>277.71739130434787</v>
      </c>
      <c r="X43" s="28">
        <v>194</v>
      </c>
      <c r="Y43" s="15">
        <v>161</v>
      </c>
      <c r="Z43" s="15">
        <v>186</v>
      </c>
      <c r="AA43" s="122">
        <f t="shared" si="7"/>
        <v>421.67701863354034</v>
      </c>
      <c r="AB43" s="28">
        <v>105</v>
      </c>
      <c r="AC43" s="15">
        <v>122</v>
      </c>
      <c r="AD43" s="15">
        <v>71</v>
      </c>
      <c r="AE43" s="124">
        <f t="shared" si="8"/>
        <v>212.41803278688525</v>
      </c>
      <c r="AF43" s="13">
        <f t="shared" si="15"/>
        <v>668</v>
      </c>
      <c r="AG43" s="13">
        <f t="shared" si="12"/>
        <v>602</v>
      </c>
      <c r="AH43" s="15">
        <f t="shared" si="9"/>
        <v>506</v>
      </c>
      <c r="AI43" s="122">
        <f t="shared" si="10"/>
        <v>306.79401993355481</v>
      </c>
    </row>
    <row r="44" spans="1:35" x14ac:dyDescent="0.25">
      <c r="A44" s="13">
        <v>107</v>
      </c>
      <c r="B44" s="116" t="str">
        <f t="shared" si="4"/>
        <v>2012KS Brno</v>
      </c>
      <c r="C44" s="13">
        <v>2012</v>
      </c>
      <c r="D44" s="13" t="s">
        <v>67</v>
      </c>
      <c r="E44" s="28">
        <v>315.68689999999998</v>
      </c>
      <c r="F44" s="15">
        <v>235.5</v>
      </c>
      <c r="G44" s="29">
        <v>623</v>
      </c>
      <c r="H44" s="15">
        <v>0</v>
      </c>
      <c r="I44" s="15">
        <v>0</v>
      </c>
      <c r="J44" s="15">
        <v>2</v>
      </c>
      <c r="K44" s="122" t="str">
        <f t="shared" si="13"/>
        <v>0</v>
      </c>
      <c r="L44" s="28">
        <v>0</v>
      </c>
      <c r="M44" s="15">
        <v>34</v>
      </c>
      <c r="N44" s="15">
        <v>2</v>
      </c>
      <c r="O44" s="122">
        <f t="shared" si="14"/>
        <v>21.470588235294116</v>
      </c>
      <c r="P44" s="28">
        <v>671</v>
      </c>
      <c r="Q44" s="15">
        <v>549</v>
      </c>
      <c r="R44" s="15">
        <v>509</v>
      </c>
      <c r="S44" s="124">
        <f t="shared" si="5"/>
        <v>338.40619307832424</v>
      </c>
      <c r="T44" s="15">
        <v>248</v>
      </c>
      <c r="U44" s="15">
        <v>291</v>
      </c>
      <c r="V44" s="15">
        <v>99</v>
      </c>
      <c r="W44" s="122">
        <f t="shared" si="6"/>
        <v>124.17525773195877</v>
      </c>
      <c r="X44" s="28">
        <v>568</v>
      </c>
      <c r="Y44" s="15">
        <v>789</v>
      </c>
      <c r="Z44" s="15">
        <v>756</v>
      </c>
      <c r="AA44" s="122">
        <f t="shared" si="7"/>
        <v>349.73384030418248</v>
      </c>
      <c r="AB44" s="28">
        <v>86</v>
      </c>
      <c r="AC44" s="15">
        <v>78</v>
      </c>
      <c r="AD44" s="15">
        <v>39</v>
      </c>
      <c r="AE44" s="124">
        <f t="shared" si="8"/>
        <v>182.5</v>
      </c>
      <c r="AF44" s="13">
        <f t="shared" si="15"/>
        <v>1573</v>
      </c>
      <c r="AG44" s="13">
        <f t="shared" si="12"/>
        <v>1743</v>
      </c>
      <c r="AH44" s="15">
        <f t="shared" si="9"/>
        <v>1405</v>
      </c>
      <c r="AI44" s="122">
        <f t="shared" si="10"/>
        <v>294.21973608720594</v>
      </c>
    </row>
    <row r="45" spans="1:35" x14ac:dyDescent="0.25">
      <c r="A45" s="13">
        <v>108</v>
      </c>
      <c r="B45" s="116" t="str">
        <f t="shared" si="4"/>
        <v>2012KS Ostrava</v>
      </c>
      <c r="C45" s="13">
        <v>2012</v>
      </c>
      <c r="D45" s="13" t="s">
        <v>82</v>
      </c>
      <c r="E45" s="28">
        <v>338.97730000000001</v>
      </c>
      <c r="F45" s="15">
        <v>239</v>
      </c>
      <c r="G45" s="29">
        <v>703</v>
      </c>
      <c r="H45" s="15">
        <v>0</v>
      </c>
      <c r="I45" s="15">
        <v>0</v>
      </c>
      <c r="J45" s="15">
        <v>6</v>
      </c>
      <c r="K45" s="122" t="str">
        <f t="shared" si="13"/>
        <v>0</v>
      </c>
      <c r="L45" s="28">
        <v>0</v>
      </c>
      <c r="M45" s="15">
        <v>11</v>
      </c>
      <c r="N45" s="15">
        <v>4</v>
      </c>
      <c r="O45" s="122">
        <f t="shared" si="14"/>
        <v>132.72727272727272</v>
      </c>
      <c r="P45" s="28">
        <v>317</v>
      </c>
      <c r="Q45" s="15">
        <v>262</v>
      </c>
      <c r="R45" s="15">
        <v>297</v>
      </c>
      <c r="S45" s="124">
        <f t="shared" si="5"/>
        <v>413.75954198473283</v>
      </c>
      <c r="T45" s="15">
        <v>422</v>
      </c>
      <c r="U45" s="15">
        <v>427</v>
      </c>
      <c r="V45" s="15">
        <v>295</v>
      </c>
      <c r="W45" s="122">
        <f t="shared" si="6"/>
        <v>252.16627634660421</v>
      </c>
      <c r="X45" s="28">
        <v>152</v>
      </c>
      <c r="Y45" s="15">
        <v>156</v>
      </c>
      <c r="Z45" s="15">
        <v>217</v>
      </c>
      <c r="AA45" s="122">
        <f t="shared" si="7"/>
        <v>507.72435897435895</v>
      </c>
      <c r="AB45" s="28">
        <v>46</v>
      </c>
      <c r="AC45" s="15">
        <v>66</v>
      </c>
      <c r="AD45" s="15">
        <v>36</v>
      </c>
      <c r="AE45" s="124">
        <f t="shared" si="8"/>
        <v>199.09090909090907</v>
      </c>
      <c r="AF45" s="13">
        <f t="shared" si="15"/>
        <v>937</v>
      </c>
      <c r="AG45" s="13">
        <f t="shared" si="12"/>
        <v>928</v>
      </c>
      <c r="AH45" s="15">
        <f t="shared" si="9"/>
        <v>849</v>
      </c>
      <c r="AI45" s="122">
        <f t="shared" si="10"/>
        <v>333.92780172413791</v>
      </c>
    </row>
    <row r="46" spans="1:35" x14ac:dyDescent="0.25">
      <c r="A46" s="13">
        <v>101</v>
      </c>
      <c r="B46" s="116" t="str">
        <f t="shared" si="4"/>
        <v>2013MS Praha</v>
      </c>
      <c r="C46" s="13">
        <v>2013</v>
      </c>
      <c r="D46" s="13" t="s">
        <v>3</v>
      </c>
      <c r="E46" s="28">
        <v>694.90750000000003</v>
      </c>
      <c r="F46" s="15">
        <v>628</v>
      </c>
      <c r="G46" s="29">
        <v>1376</v>
      </c>
      <c r="H46" s="15">
        <v>0</v>
      </c>
      <c r="I46" s="15">
        <v>0</v>
      </c>
      <c r="J46" s="15">
        <v>1</v>
      </c>
      <c r="K46" s="122" t="str">
        <f t="shared" si="13"/>
        <v>0</v>
      </c>
      <c r="L46" s="28">
        <v>0</v>
      </c>
      <c r="M46" s="15">
        <v>497</v>
      </c>
      <c r="N46" s="15">
        <v>19</v>
      </c>
      <c r="O46" s="122">
        <f t="shared" si="14"/>
        <v>13.953722334004024</v>
      </c>
      <c r="P46" s="28">
        <v>1751</v>
      </c>
      <c r="Q46" s="15">
        <v>1918</v>
      </c>
      <c r="R46" s="15">
        <v>2583</v>
      </c>
      <c r="S46" s="124">
        <f t="shared" si="5"/>
        <v>491.55109489051097</v>
      </c>
      <c r="T46" s="15">
        <v>357</v>
      </c>
      <c r="U46" s="15">
        <v>399</v>
      </c>
      <c r="V46" s="15">
        <v>518</v>
      </c>
      <c r="W46" s="122">
        <f t="shared" si="6"/>
        <v>473.85964912280701</v>
      </c>
      <c r="X46" s="28">
        <v>424</v>
      </c>
      <c r="Y46" s="15">
        <v>440</v>
      </c>
      <c r="Z46" s="15">
        <v>1026</v>
      </c>
      <c r="AA46" s="122">
        <f t="shared" si="7"/>
        <v>851.11363636363649</v>
      </c>
      <c r="AB46" s="28">
        <v>73</v>
      </c>
      <c r="AC46" s="15">
        <v>61</v>
      </c>
      <c r="AD46" s="15">
        <v>43</v>
      </c>
      <c r="AE46" s="124">
        <f t="shared" si="8"/>
        <v>257.29508196721309</v>
      </c>
      <c r="AF46" s="13">
        <f t="shared" si="15"/>
        <v>2605</v>
      </c>
      <c r="AG46" s="13">
        <f t="shared" si="12"/>
        <v>3316</v>
      </c>
      <c r="AH46" s="15">
        <f t="shared" si="9"/>
        <v>4189</v>
      </c>
      <c r="AI46" s="122">
        <f t="shared" si="10"/>
        <v>461.09318455971049</v>
      </c>
    </row>
    <row r="47" spans="1:35" x14ac:dyDescent="0.25">
      <c r="A47" s="13">
        <v>102</v>
      </c>
      <c r="B47" s="116" t="str">
        <f t="shared" si="4"/>
        <v>2013KS Praha</v>
      </c>
      <c r="C47" s="13">
        <v>2013</v>
      </c>
      <c r="D47" s="13" t="s">
        <v>14</v>
      </c>
      <c r="E47" s="28">
        <v>167.97630000000001</v>
      </c>
      <c r="F47" s="15">
        <v>104</v>
      </c>
      <c r="G47" s="29">
        <v>402</v>
      </c>
      <c r="H47" s="15">
        <v>0</v>
      </c>
      <c r="I47" s="15">
        <v>0</v>
      </c>
      <c r="J47" s="15">
        <v>0</v>
      </c>
      <c r="K47" s="122" t="str">
        <f t="shared" si="13"/>
        <v>0</v>
      </c>
      <c r="L47" s="28">
        <v>0</v>
      </c>
      <c r="M47" s="15">
        <v>0</v>
      </c>
      <c r="N47" s="15">
        <v>0</v>
      </c>
      <c r="O47" s="122" t="str">
        <f t="shared" si="14"/>
        <v>0</v>
      </c>
      <c r="P47" s="28">
        <v>350</v>
      </c>
      <c r="Q47" s="15">
        <v>235</v>
      </c>
      <c r="R47" s="15">
        <v>236</v>
      </c>
      <c r="S47" s="124">
        <f t="shared" si="5"/>
        <v>366.55319148936167</v>
      </c>
      <c r="T47" s="15">
        <v>130</v>
      </c>
      <c r="U47" s="15">
        <v>95</v>
      </c>
      <c r="V47" s="15">
        <v>76</v>
      </c>
      <c r="W47" s="122">
        <f t="shared" si="6"/>
        <v>292</v>
      </c>
      <c r="X47" s="28">
        <v>125</v>
      </c>
      <c r="Y47" s="15">
        <v>89</v>
      </c>
      <c r="Z47" s="15">
        <v>105</v>
      </c>
      <c r="AA47" s="122">
        <f t="shared" si="7"/>
        <v>430.61797752808991</v>
      </c>
      <c r="AB47" s="28">
        <v>88</v>
      </c>
      <c r="AC47" s="15">
        <v>56</v>
      </c>
      <c r="AD47" s="15">
        <v>53</v>
      </c>
      <c r="AE47" s="124">
        <f t="shared" si="8"/>
        <v>345.44642857142856</v>
      </c>
      <c r="AF47" s="13">
        <f t="shared" si="15"/>
        <v>693</v>
      </c>
      <c r="AG47" s="13">
        <f t="shared" si="12"/>
        <v>475</v>
      </c>
      <c r="AH47" s="15">
        <f t="shared" si="9"/>
        <v>470</v>
      </c>
      <c r="AI47" s="122">
        <f t="shared" si="10"/>
        <v>361.15789473684208</v>
      </c>
    </row>
    <row r="48" spans="1:35" x14ac:dyDescent="0.25">
      <c r="A48" s="13">
        <v>103</v>
      </c>
      <c r="B48" s="116" t="str">
        <f t="shared" si="4"/>
        <v>2013KS Č. Budějovice</v>
      </c>
      <c r="C48" s="13">
        <v>2013</v>
      </c>
      <c r="D48" s="13" t="s">
        <v>25</v>
      </c>
      <c r="E48" s="28">
        <v>219.85319999999999</v>
      </c>
      <c r="F48" s="15">
        <v>194</v>
      </c>
      <c r="G48" s="29">
        <v>421</v>
      </c>
      <c r="H48" s="15">
        <v>0</v>
      </c>
      <c r="I48" s="15">
        <v>0</v>
      </c>
      <c r="J48" s="15">
        <v>0</v>
      </c>
      <c r="K48" s="122" t="str">
        <f t="shared" si="13"/>
        <v>0</v>
      </c>
      <c r="L48" s="28">
        <v>0</v>
      </c>
      <c r="M48" s="15">
        <v>0</v>
      </c>
      <c r="N48" s="15">
        <v>0</v>
      </c>
      <c r="O48" s="122" t="str">
        <f t="shared" si="14"/>
        <v>0</v>
      </c>
      <c r="P48" s="28">
        <v>181</v>
      </c>
      <c r="Q48" s="15">
        <v>156</v>
      </c>
      <c r="R48" s="15">
        <v>79</v>
      </c>
      <c r="S48" s="124">
        <f t="shared" si="5"/>
        <v>184.83974358974359</v>
      </c>
      <c r="T48" s="15">
        <v>81</v>
      </c>
      <c r="U48" s="15">
        <v>79</v>
      </c>
      <c r="V48" s="15">
        <v>21</v>
      </c>
      <c r="W48" s="122">
        <f t="shared" si="6"/>
        <v>97.025316455696199</v>
      </c>
      <c r="X48" s="28">
        <v>83</v>
      </c>
      <c r="Y48" s="15">
        <v>230</v>
      </c>
      <c r="Z48" s="15">
        <v>43</v>
      </c>
      <c r="AA48" s="122">
        <f t="shared" si="7"/>
        <v>68.239130434782609</v>
      </c>
      <c r="AB48" s="28">
        <v>1</v>
      </c>
      <c r="AC48" s="15">
        <v>1</v>
      </c>
      <c r="AD48" s="15">
        <v>0</v>
      </c>
      <c r="AE48" s="124">
        <f t="shared" si="8"/>
        <v>0</v>
      </c>
      <c r="AF48" s="13">
        <f t="shared" si="15"/>
        <v>346</v>
      </c>
      <c r="AG48" s="13">
        <f t="shared" si="12"/>
        <v>466</v>
      </c>
      <c r="AH48" s="15">
        <f t="shared" si="9"/>
        <v>143</v>
      </c>
      <c r="AI48" s="122">
        <f t="shared" si="10"/>
        <v>112.00643776824033</v>
      </c>
    </row>
    <row r="49" spans="1:35" x14ac:dyDescent="0.25">
      <c r="A49" s="13">
        <v>104</v>
      </c>
      <c r="B49" s="116" t="str">
        <f t="shared" si="4"/>
        <v>2013KS Plzeň</v>
      </c>
      <c r="C49" s="13">
        <v>2013</v>
      </c>
      <c r="D49" s="13" t="s">
        <v>34</v>
      </c>
      <c r="E49" s="28">
        <v>405.13729999999998</v>
      </c>
      <c r="F49" s="15">
        <v>408</v>
      </c>
      <c r="G49" s="29">
        <v>733</v>
      </c>
      <c r="H49" s="15">
        <v>0</v>
      </c>
      <c r="I49" s="15">
        <v>0</v>
      </c>
      <c r="J49" s="15">
        <v>0</v>
      </c>
      <c r="K49" s="122" t="str">
        <f t="shared" si="13"/>
        <v>0</v>
      </c>
      <c r="L49" s="28">
        <v>0</v>
      </c>
      <c r="M49" s="15">
        <v>2</v>
      </c>
      <c r="N49" s="15">
        <v>1</v>
      </c>
      <c r="O49" s="122">
        <f t="shared" si="14"/>
        <v>182.5</v>
      </c>
      <c r="P49" s="28">
        <v>307</v>
      </c>
      <c r="Q49" s="15">
        <v>247</v>
      </c>
      <c r="R49" s="15">
        <v>270</v>
      </c>
      <c r="S49" s="124">
        <f t="shared" si="5"/>
        <v>398.98785425101221</v>
      </c>
      <c r="T49" s="15">
        <v>129</v>
      </c>
      <c r="U49" s="15">
        <v>107</v>
      </c>
      <c r="V49" s="15">
        <v>76</v>
      </c>
      <c r="W49" s="122">
        <f t="shared" si="6"/>
        <v>259.2523364485981</v>
      </c>
      <c r="X49" s="28">
        <v>105</v>
      </c>
      <c r="Y49" s="15">
        <v>123</v>
      </c>
      <c r="Z49" s="15">
        <v>118</v>
      </c>
      <c r="AA49" s="122">
        <f t="shared" si="7"/>
        <v>350.16260162601628</v>
      </c>
      <c r="AB49" s="28">
        <v>9</v>
      </c>
      <c r="AC49" s="15">
        <v>3</v>
      </c>
      <c r="AD49" s="15">
        <v>6</v>
      </c>
      <c r="AE49" s="124">
        <f t="shared" si="8"/>
        <v>730</v>
      </c>
      <c r="AF49" s="13">
        <f t="shared" si="15"/>
        <v>550</v>
      </c>
      <c r="AG49" s="13">
        <f t="shared" si="12"/>
        <v>482</v>
      </c>
      <c r="AH49" s="15">
        <f t="shared" si="9"/>
        <v>471</v>
      </c>
      <c r="AI49" s="122">
        <f t="shared" si="10"/>
        <v>356.67012448132778</v>
      </c>
    </row>
    <row r="50" spans="1:35" x14ac:dyDescent="0.25">
      <c r="A50" s="13">
        <v>105</v>
      </c>
      <c r="B50" s="116" t="str">
        <f t="shared" si="4"/>
        <v>2013KS Ústí n. Labem</v>
      </c>
      <c r="C50" s="13">
        <v>2013</v>
      </c>
      <c r="D50" s="13" t="s">
        <v>44</v>
      </c>
      <c r="E50" s="28">
        <v>447.81779999999998</v>
      </c>
      <c r="F50" s="15">
        <v>383</v>
      </c>
      <c r="G50" s="29">
        <v>882</v>
      </c>
      <c r="H50" s="15">
        <v>0</v>
      </c>
      <c r="I50" s="15">
        <v>0</v>
      </c>
      <c r="J50" s="15">
        <v>0</v>
      </c>
      <c r="K50" s="122" t="str">
        <f t="shared" si="13"/>
        <v>0</v>
      </c>
      <c r="L50" s="28">
        <v>0</v>
      </c>
      <c r="M50" s="15">
        <v>6</v>
      </c>
      <c r="N50" s="15">
        <v>3</v>
      </c>
      <c r="O50" s="122">
        <f t="shared" si="14"/>
        <v>182.5</v>
      </c>
      <c r="P50" s="28">
        <v>370</v>
      </c>
      <c r="Q50" s="15">
        <v>350</v>
      </c>
      <c r="R50" s="15">
        <v>297</v>
      </c>
      <c r="S50" s="124">
        <f t="shared" si="5"/>
        <v>309.7285714285714</v>
      </c>
      <c r="T50" s="15">
        <v>125</v>
      </c>
      <c r="U50" s="15">
        <v>118</v>
      </c>
      <c r="V50" s="15">
        <v>79</v>
      </c>
      <c r="W50" s="122">
        <f t="shared" si="6"/>
        <v>244.36440677966101</v>
      </c>
      <c r="X50" s="28">
        <v>197</v>
      </c>
      <c r="Y50" s="15">
        <v>403</v>
      </c>
      <c r="Z50" s="15">
        <v>272</v>
      </c>
      <c r="AA50" s="122">
        <f t="shared" si="7"/>
        <v>246.35235732009926</v>
      </c>
      <c r="AB50" s="28">
        <v>10</v>
      </c>
      <c r="AC50" s="15">
        <v>9</v>
      </c>
      <c r="AD50" s="15">
        <v>5</v>
      </c>
      <c r="AE50" s="124">
        <f t="shared" si="8"/>
        <v>202.7777777777778</v>
      </c>
      <c r="AF50" s="13">
        <f t="shared" si="15"/>
        <v>702</v>
      </c>
      <c r="AG50" s="13">
        <f t="shared" si="12"/>
        <v>886</v>
      </c>
      <c r="AH50" s="15">
        <f t="shared" si="9"/>
        <v>656</v>
      </c>
      <c r="AI50" s="122">
        <f t="shared" si="10"/>
        <v>270.24830699774265</v>
      </c>
    </row>
    <row r="51" spans="1:35" x14ac:dyDescent="0.25">
      <c r="A51" s="13">
        <v>106</v>
      </c>
      <c r="B51" s="116" t="str">
        <f t="shared" si="4"/>
        <v>2013KS Hr. Králové</v>
      </c>
      <c r="C51" s="13">
        <v>2013</v>
      </c>
      <c r="D51" s="13" t="s">
        <v>55</v>
      </c>
      <c r="E51" s="28">
        <v>290.57490000000001</v>
      </c>
      <c r="F51" s="15">
        <v>257</v>
      </c>
      <c r="G51" s="29">
        <v>585</v>
      </c>
      <c r="H51" s="15">
        <v>0</v>
      </c>
      <c r="I51" s="15">
        <v>0</v>
      </c>
      <c r="J51" s="15">
        <v>1</v>
      </c>
      <c r="K51" s="122" t="str">
        <f t="shared" si="13"/>
        <v>0</v>
      </c>
      <c r="L51" s="28">
        <v>0</v>
      </c>
      <c r="M51" s="15">
        <v>0</v>
      </c>
      <c r="N51" s="15">
        <v>0</v>
      </c>
      <c r="O51" s="122" t="str">
        <f t="shared" si="14"/>
        <v>0</v>
      </c>
      <c r="P51" s="28">
        <v>269</v>
      </c>
      <c r="Q51" s="15">
        <v>238</v>
      </c>
      <c r="R51" s="15">
        <v>174</v>
      </c>
      <c r="S51" s="124">
        <f t="shared" si="5"/>
        <v>266.84873949579833</v>
      </c>
      <c r="T51" s="15">
        <v>156</v>
      </c>
      <c r="U51" s="15">
        <v>155</v>
      </c>
      <c r="V51" s="15">
        <v>106</v>
      </c>
      <c r="W51" s="122">
        <f t="shared" si="6"/>
        <v>249.61290322580643</v>
      </c>
      <c r="X51" s="28">
        <v>157</v>
      </c>
      <c r="Y51" s="15">
        <v>227</v>
      </c>
      <c r="Z51" s="15">
        <v>116</v>
      </c>
      <c r="AA51" s="122">
        <f t="shared" si="7"/>
        <v>186.51982378854623</v>
      </c>
      <c r="AB51" s="28">
        <v>82</v>
      </c>
      <c r="AC51" s="15">
        <v>94</v>
      </c>
      <c r="AD51" s="15">
        <v>59</v>
      </c>
      <c r="AE51" s="124">
        <f t="shared" si="8"/>
        <v>229.09574468085106</v>
      </c>
      <c r="AF51" s="13">
        <f t="shared" si="15"/>
        <v>664</v>
      </c>
      <c r="AG51" s="13">
        <f t="shared" si="12"/>
        <v>715</v>
      </c>
      <c r="AH51" s="15">
        <f t="shared" si="9"/>
        <v>455</v>
      </c>
      <c r="AI51" s="122">
        <f t="shared" si="10"/>
        <v>232.27272727272728</v>
      </c>
    </row>
    <row r="52" spans="1:35" x14ac:dyDescent="0.25">
      <c r="A52" s="13">
        <v>107</v>
      </c>
      <c r="B52" s="116" t="str">
        <f t="shared" si="4"/>
        <v>2013KS Brno</v>
      </c>
      <c r="C52" s="13">
        <v>2013</v>
      </c>
      <c r="D52" s="13" t="s">
        <v>67</v>
      </c>
      <c r="E52" s="28">
        <v>379.49799999999999</v>
      </c>
      <c r="F52" s="15">
        <v>353</v>
      </c>
      <c r="G52" s="29">
        <v>723</v>
      </c>
      <c r="H52" s="15">
        <v>0</v>
      </c>
      <c r="I52" s="15">
        <v>0</v>
      </c>
      <c r="J52" s="15">
        <v>1</v>
      </c>
      <c r="K52" s="122" t="str">
        <f t="shared" si="13"/>
        <v>0</v>
      </c>
      <c r="L52" s="28">
        <v>0</v>
      </c>
      <c r="M52" s="15">
        <v>2</v>
      </c>
      <c r="N52" s="15">
        <v>0</v>
      </c>
      <c r="O52" s="122">
        <f t="shared" si="14"/>
        <v>0</v>
      </c>
      <c r="P52" s="28">
        <v>740</v>
      </c>
      <c r="Q52" s="15">
        <v>688</v>
      </c>
      <c r="R52" s="15">
        <v>561</v>
      </c>
      <c r="S52" s="124">
        <f t="shared" si="5"/>
        <v>297.62354651162792</v>
      </c>
      <c r="T52" s="15">
        <v>223</v>
      </c>
      <c r="U52" s="15">
        <v>197</v>
      </c>
      <c r="V52" s="15">
        <v>125</v>
      </c>
      <c r="W52" s="122">
        <f t="shared" si="6"/>
        <v>231.59898477157361</v>
      </c>
      <c r="X52" s="28">
        <v>563</v>
      </c>
      <c r="Y52" s="15">
        <v>778</v>
      </c>
      <c r="Z52" s="15">
        <v>541</v>
      </c>
      <c r="AA52" s="122">
        <f t="shared" si="7"/>
        <v>253.81105398457586</v>
      </c>
      <c r="AB52" s="28">
        <v>82</v>
      </c>
      <c r="AC52" s="15">
        <v>93</v>
      </c>
      <c r="AD52" s="15">
        <v>28</v>
      </c>
      <c r="AE52" s="124">
        <f t="shared" si="8"/>
        <v>109.89247311827957</v>
      </c>
      <c r="AF52" s="13">
        <f t="shared" si="15"/>
        <v>1608</v>
      </c>
      <c r="AG52" s="13">
        <f t="shared" si="12"/>
        <v>1759</v>
      </c>
      <c r="AH52" s="15">
        <f t="shared" si="9"/>
        <v>1255</v>
      </c>
      <c r="AI52" s="122">
        <f t="shared" si="10"/>
        <v>260.41785105173392</v>
      </c>
    </row>
    <row r="53" spans="1:35" x14ac:dyDescent="0.25">
      <c r="A53" s="13">
        <v>108</v>
      </c>
      <c r="B53" s="116" t="str">
        <f t="shared" si="4"/>
        <v>2013KS Ostrava</v>
      </c>
      <c r="C53" s="13">
        <v>2013</v>
      </c>
      <c r="D53" s="13" t="s">
        <v>82</v>
      </c>
      <c r="E53" s="28">
        <v>376.77929999999998</v>
      </c>
      <c r="F53" s="15">
        <v>308.5</v>
      </c>
      <c r="G53" s="29">
        <v>776</v>
      </c>
      <c r="H53" s="15">
        <v>0</v>
      </c>
      <c r="I53" s="15">
        <v>0</v>
      </c>
      <c r="J53" s="15">
        <v>0</v>
      </c>
      <c r="K53" s="122" t="str">
        <f t="shared" si="13"/>
        <v>0</v>
      </c>
      <c r="L53" s="28">
        <v>0</v>
      </c>
      <c r="M53" s="15">
        <v>3</v>
      </c>
      <c r="N53" s="15">
        <v>1</v>
      </c>
      <c r="O53" s="122">
        <f t="shared" si="14"/>
        <v>121.66666666666666</v>
      </c>
      <c r="P53" s="28">
        <v>302</v>
      </c>
      <c r="Q53" s="15">
        <v>287</v>
      </c>
      <c r="R53" s="15">
        <v>312</v>
      </c>
      <c r="S53" s="124">
        <f t="shared" si="5"/>
        <v>396.79442508710798</v>
      </c>
      <c r="T53" s="15">
        <v>420</v>
      </c>
      <c r="U53" s="15">
        <v>398</v>
      </c>
      <c r="V53" s="15">
        <v>316</v>
      </c>
      <c r="W53" s="122">
        <f t="shared" si="6"/>
        <v>289.79899497487435</v>
      </c>
      <c r="X53" s="28">
        <v>118</v>
      </c>
      <c r="Y53" s="15">
        <v>91</v>
      </c>
      <c r="Z53" s="15">
        <v>244</v>
      </c>
      <c r="AA53" s="122">
        <f t="shared" si="7"/>
        <v>978.68131868131866</v>
      </c>
      <c r="AB53" s="28">
        <v>53</v>
      </c>
      <c r="AC53" s="15">
        <v>34</v>
      </c>
      <c r="AD53" s="15">
        <v>55</v>
      </c>
      <c r="AE53" s="124">
        <f t="shared" si="8"/>
        <v>590.44117647058829</v>
      </c>
      <c r="AF53" s="13">
        <f t="shared" si="15"/>
        <v>893</v>
      </c>
      <c r="AG53" s="13">
        <f t="shared" si="12"/>
        <v>813</v>
      </c>
      <c r="AH53" s="15">
        <f t="shared" si="9"/>
        <v>928</v>
      </c>
      <c r="AI53" s="122">
        <f t="shared" si="10"/>
        <v>416.62976629766302</v>
      </c>
    </row>
    <row r="54" spans="1:35" x14ac:dyDescent="0.25">
      <c r="A54" s="13">
        <v>101</v>
      </c>
      <c r="B54" s="116" t="str">
        <f t="shared" si="4"/>
        <v>2014MS Praha</v>
      </c>
      <c r="C54" s="13">
        <v>2014</v>
      </c>
      <c r="D54" s="13" t="s">
        <v>3</v>
      </c>
      <c r="E54" s="28">
        <v>762.87779999999998</v>
      </c>
      <c r="F54" s="15">
        <v>853.5</v>
      </c>
      <c r="G54" s="29">
        <v>1504</v>
      </c>
      <c r="H54" s="15">
        <v>0</v>
      </c>
      <c r="I54" s="15">
        <v>0</v>
      </c>
      <c r="J54" s="15">
        <v>0</v>
      </c>
      <c r="K54" s="122" t="str">
        <f t="shared" si="13"/>
        <v>0</v>
      </c>
      <c r="L54" s="28">
        <v>1</v>
      </c>
      <c r="M54" s="15">
        <v>15</v>
      </c>
      <c r="N54" s="15">
        <v>6</v>
      </c>
      <c r="O54" s="122">
        <f t="shared" si="14"/>
        <v>146</v>
      </c>
      <c r="P54" s="28">
        <v>1934</v>
      </c>
      <c r="Q54" s="15">
        <v>1960</v>
      </c>
      <c r="R54" s="15">
        <v>2556</v>
      </c>
      <c r="S54" s="124">
        <f t="shared" ref="S54:S93" si="16">+IF(Q54 =0,"-",R54/Q54*365)</f>
        <v>475.98979591836741</v>
      </c>
      <c r="T54" s="15">
        <v>319</v>
      </c>
      <c r="U54" s="15">
        <v>355</v>
      </c>
      <c r="V54" s="15">
        <v>481</v>
      </c>
      <c r="W54" s="122">
        <f t="shared" ref="W54:W93" si="17">+IF(U54 =0,"-",V54/U54*365)</f>
        <v>494.54929577464787</v>
      </c>
      <c r="X54" s="28">
        <v>649</v>
      </c>
      <c r="Y54" s="15">
        <v>461</v>
      </c>
      <c r="Z54" s="15">
        <v>1213</v>
      </c>
      <c r="AA54" s="122">
        <f t="shared" ref="AA54:AA93" si="18">+IF(Y54 =0,"-",Z54/Y54*365)</f>
        <v>960.40130151843812</v>
      </c>
      <c r="AB54" s="28">
        <v>138</v>
      </c>
      <c r="AC54" s="15">
        <v>90</v>
      </c>
      <c r="AD54" s="15">
        <v>91</v>
      </c>
      <c r="AE54" s="124">
        <f t="shared" ref="AE54:AE93" si="19">+IF(AC54 =0,"-",AD54/AC54*365)</f>
        <v>369.05555555555554</v>
      </c>
      <c r="AF54" s="13">
        <f t="shared" si="15"/>
        <v>3041</v>
      </c>
      <c r="AG54" s="13">
        <f t="shared" ref="AG54:AG85" si="20">AC54+Y54+U54+Q54+M54+J54</f>
        <v>2881</v>
      </c>
      <c r="AH54" s="15">
        <f t="shared" si="9"/>
        <v>4347</v>
      </c>
      <c r="AI54" s="122">
        <f t="shared" ref="AI54:AI55" si="21">+IF(AG54 =0,"-",AH54/AG54*365)</f>
        <v>550.73064908018057</v>
      </c>
    </row>
    <row r="55" spans="1:35" x14ac:dyDescent="0.25">
      <c r="A55" s="13">
        <v>102</v>
      </c>
      <c r="B55" s="116" t="str">
        <f t="shared" si="4"/>
        <v>2014KS Praha</v>
      </c>
      <c r="C55" s="13">
        <v>2014</v>
      </c>
      <c r="D55" s="13" t="s">
        <v>14</v>
      </c>
      <c r="E55" s="28">
        <v>307.54070000000002</v>
      </c>
      <c r="F55" s="15">
        <v>170</v>
      </c>
      <c r="G55" s="29">
        <v>782</v>
      </c>
      <c r="H55" s="15">
        <v>0</v>
      </c>
      <c r="I55" s="15">
        <v>0</v>
      </c>
      <c r="J55" s="15">
        <v>0</v>
      </c>
      <c r="K55" s="122" t="str">
        <f t="shared" si="13"/>
        <v>0</v>
      </c>
      <c r="L55" s="28">
        <v>0</v>
      </c>
      <c r="M55" s="15">
        <v>0</v>
      </c>
      <c r="N55" s="15">
        <v>0</v>
      </c>
      <c r="O55" s="122" t="str">
        <f t="shared" si="14"/>
        <v>0</v>
      </c>
      <c r="P55" s="28">
        <v>391</v>
      </c>
      <c r="Q55" s="15">
        <v>347</v>
      </c>
      <c r="R55" s="15">
        <v>281</v>
      </c>
      <c r="S55" s="124">
        <f t="shared" si="16"/>
        <v>295.57636887608066</v>
      </c>
      <c r="T55" s="15">
        <v>96</v>
      </c>
      <c r="U55" s="15">
        <v>77</v>
      </c>
      <c r="V55" s="15">
        <v>95</v>
      </c>
      <c r="W55" s="122">
        <f t="shared" si="17"/>
        <v>450.32467532467535</v>
      </c>
      <c r="X55" s="28">
        <v>180</v>
      </c>
      <c r="Y55" s="15">
        <v>176</v>
      </c>
      <c r="Z55" s="15">
        <v>109</v>
      </c>
      <c r="AA55" s="122">
        <f t="shared" si="18"/>
        <v>226.05113636363635</v>
      </c>
      <c r="AB55" s="28">
        <v>94</v>
      </c>
      <c r="AC55" s="15">
        <v>64</v>
      </c>
      <c r="AD55" s="15">
        <v>83</v>
      </c>
      <c r="AE55" s="124">
        <f t="shared" si="19"/>
        <v>473.359375</v>
      </c>
      <c r="AF55" s="13">
        <f t="shared" si="15"/>
        <v>761</v>
      </c>
      <c r="AG55" s="13">
        <f t="shared" si="20"/>
        <v>664</v>
      </c>
      <c r="AH55" s="15">
        <f t="shared" si="9"/>
        <v>568</v>
      </c>
      <c r="AI55" s="122">
        <f t="shared" si="21"/>
        <v>312.22891566265059</v>
      </c>
    </row>
    <row r="56" spans="1:35" x14ac:dyDescent="0.25">
      <c r="A56" s="13">
        <v>103</v>
      </c>
      <c r="B56" s="116" t="str">
        <f t="shared" si="4"/>
        <v>2014KS Č. Budějovice</v>
      </c>
      <c r="C56" s="13">
        <v>2014</v>
      </c>
      <c r="D56" s="13" t="s">
        <v>25</v>
      </c>
      <c r="E56" s="28">
        <v>204.8193</v>
      </c>
      <c r="F56" s="15">
        <v>167</v>
      </c>
      <c r="G56" s="29">
        <v>355</v>
      </c>
      <c r="H56" s="15">
        <v>0</v>
      </c>
      <c r="I56" s="15">
        <v>0</v>
      </c>
      <c r="J56" s="15">
        <v>0</v>
      </c>
      <c r="K56" s="122" t="str">
        <f t="shared" si="13"/>
        <v>0</v>
      </c>
      <c r="L56" s="28">
        <v>0</v>
      </c>
      <c r="M56" s="15">
        <v>0</v>
      </c>
      <c r="N56" s="15">
        <v>0</v>
      </c>
      <c r="O56" s="122" t="str">
        <f t="shared" si="14"/>
        <v>0</v>
      </c>
      <c r="P56" s="28">
        <v>202</v>
      </c>
      <c r="Q56" s="15">
        <v>188</v>
      </c>
      <c r="R56" s="15">
        <v>93</v>
      </c>
      <c r="S56" s="124">
        <f t="shared" si="16"/>
        <v>180.55851063829789</v>
      </c>
      <c r="T56" s="15">
        <v>85</v>
      </c>
      <c r="U56" s="15">
        <v>73</v>
      </c>
      <c r="V56" s="15">
        <v>33</v>
      </c>
      <c r="W56" s="122">
        <f t="shared" si="17"/>
        <v>165</v>
      </c>
      <c r="X56" s="28">
        <v>86</v>
      </c>
      <c r="Y56" s="15">
        <v>63</v>
      </c>
      <c r="Z56" s="15">
        <v>66</v>
      </c>
      <c r="AA56" s="122">
        <f t="shared" si="18"/>
        <v>382.38095238095241</v>
      </c>
      <c r="AB56" s="28">
        <v>2</v>
      </c>
      <c r="AC56" s="15">
        <v>2</v>
      </c>
      <c r="AD56" s="15">
        <v>0</v>
      </c>
      <c r="AE56" s="124">
        <f t="shared" si="19"/>
        <v>0</v>
      </c>
      <c r="AF56" s="13">
        <f t="shared" si="15"/>
        <v>375</v>
      </c>
      <c r="AG56" s="13">
        <f t="shared" si="20"/>
        <v>326</v>
      </c>
      <c r="AH56" s="15">
        <f t="shared" si="9"/>
        <v>192</v>
      </c>
      <c r="AI56" s="122">
        <f>+IF(AG56 =0,"-",AH56/AG56*365)</f>
        <v>214.96932515337426</v>
      </c>
    </row>
    <row r="57" spans="1:35" x14ac:dyDescent="0.25">
      <c r="A57" s="13">
        <v>104</v>
      </c>
      <c r="B57" s="116" t="str">
        <f t="shared" si="4"/>
        <v>2014KS Plzeň</v>
      </c>
      <c r="C57" s="13">
        <v>2014</v>
      </c>
      <c r="D57" s="13" t="s">
        <v>34</v>
      </c>
      <c r="E57" s="28">
        <v>351.74029999999999</v>
      </c>
      <c r="F57" s="15">
        <v>328.5</v>
      </c>
      <c r="G57" s="29">
        <v>650</v>
      </c>
      <c r="H57" s="15">
        <v>0</v>
      </c>
      <c r="I57" s="15">
        <v>0</v>
      </c>
      <c r="J57" s="15">
        <v>0</v>
      </c>
      <c r="K57" s="122" t="str">
        <f t="shared" si="13"/>
        <v>0</v>
      </c>
      <c r="L57" s="28">
        <v>0</v>
      </c>
      <c r="M57" s="15">
        <v>0</v>
      </c>
      <c r="N57" s="15">
        <v>1</v>
      </c>
      <c r="O57" s="122" t="str">
        <f t="shared" si="14"/>
        <v>0</v>
      </c>
      <c r="P57" s="28">
        <v>374</v>
      </c>
      <c r="Q57" s="15">
        <v>382</v>
      </c>
      <c r="R57" s="15">
        <v>262</v>
      </c>
      <c r="S57" s="124">
        <f t="shared" si="16"/>
        <v>250.34031413612564</v>
      </c>
      <c r="T57" s="15">
        <v>113</v>
      </c>
      <c r="U57" s="15">
        <v>111</v>
      </c>
      <c r="V57" s="15">
        <v>78</v>
      </c>
      <c r="W57" s="122">
        <f t="shared" si="17"/>
        <v>256.48648648648651</v>
      </c>
      <c r="X57" s="28">
        <v>96</v>
      </c>
      <c r="Y57" s="15">
        <v>94</v>
      </c>
      <c r="Z57" s="15">
        <v>120</v>
      </c>
      <c r="AA57" s="122">
        <f t="shared" si="18"/>
        <v>465.95744680851067</v>
      </c>
      <c r="AB57" s="28">
        <v>20</v>
      </c>
      <c r="AC57" s="15">
        <v>20</v>
      </c>
      <c r="AD57" s="15">
        <v>6</v>
      </c>
      <c r="AE57" s="124">
        <f t="shared" si="19"/>
        <v>109.5</v>
      </c>
      <c r="AF57" s="13">
        <f t="shared" si="15"/>
        <v>603</v>
      </c>
      <c r="AG57" s="13">
        <f t="shared" si="20"/>
        <v>607</v>
      </c>
      <c r="AH57" s="15">
        <f t="shared" si="9"/>
        <v>467</v>
      </c>
      <c r="AI57" s="122">
        <f t="shared" ref="AI57:AI85" si="22">+IF(AG57 =0,"-",AH57/AG57*365)</f>
        <v>280.81548599670509</v>
      </c>
    </row>
    <row r="58" spans="1:35" x14ac:dyDescent="0.25">
      <c r="A58" s="13">
        <v>105</v>
      </c>
      <c r="B58" s="116" t="str">
        <f t="shared" si="4"/>
        <v>2014KS Ústí n. Labem</v>
      </c>
      <c r="C58" s="13">
        <v>2014</v>
      </c>
      <c r="D58" s="13" t="s">
        <v>44</v>
      </c>
      <c r="E58" s="28">
        <v>424.17669999999998</v>
      </c>
      <c r="F58" s="15">
        <v>317.5</v>
      </c>
      <c r="G58" s="29">
        <v>959</v>
      </c>
      <c r="H58" s="15">
        <v>0</v>
      </c>
      <c r="I58" s="15">
        <v>0</v>
      </c>
      <c r="J58" s="15">
        <v>0</v>
      </c>
      <c r="K58" s="122" t="str">
        <f t="shared" si="13"/>
        <v>0</v>
      </c>
      <c r="L58" s="28">
        <v>0</v>
      </c>
      <c r="M58" s="15">
        <v>3</v>
      </c>
      <c r="N58" s="15">
        <v>0</v>
      </c>
      <c r="O58" s="122">
        <f t="shared" si="14"/>
        <v>0</v>
      </c>
      <c r="P58" s="28">
        <v>369</v>
      </c>
      <c r="Q58" s="15">
        <v>298</v>
      </c>
      <c r="R58" s="15">
        <v>366</v>
      </c>
      <c r="S58" s="124">
        <f t="shared" si="16"/>
        <v>448.28859060402681</v>
      </c>
      <c r="T58" s="15">
        <v>160</v>
      </c>
      <c r="U58" s="15">
        <v>124</v>
      </c>
      <c r="V58" s="15">
        <v>115</v>
      </c>
      <c r="W58" s="122">
        <f t="shared" si="17"/>
        <v>338.50806451612902</v>
      </c>
      <c r="X58" s="28">
        <v>282</v>
      </c>
      <c r="Y58" s="15">
        <v>176</v>
      </c>
      <c r="Z58" s="15">
        <v>377</v>
      </c>
      <c r="AA58" s="122">
        <f t="shared" si="18"/>
        <v>781.84659090909088</v>
      </c>
      <c r="AB58" s="28">
        <v>21</v>
      </c>
      <c r="AC58" s="15">
        <v>16</v>
      </c>
      <c r="AD58" s="15">
        <v>10</v>
      </c>
      <c r="AE58" s="124">
        <f t="shared" si="19"/>
        <v>228.125</v>
      </c>
      <c r="AF58" s="13">
        <f t="shared" si="15"/>
        <v>832</v>
      </c>
      <c r="AG58" s="13">
        <f t="shared" si="20"/>
        <v>617</v>
      </c>
      <c r="AH58" s="15">
        <f t="shared" si="9"/>
        <v>868</v>
      </c>
      <c r="AI58" s="122">
        <f t="shared" si="22"/>
        <v>513.48460291734193</v>
      </c>
    </row>
    <row r="59" spans="1:35" x14ac:dyDescent="0.25">
      <c r="A59" s="13">
        <v>106</v>
      </c>
      <c r="B59" s="116" t="str">
        <f t="shared" si="4"/>
        <v>2014KS Hr. Králové</v>
      </c>
      <c r="C59" s="13">
        <v>2014</v>
      </c>
      <c r="D59" s="13" t="s">
        <v>55</v>
      </c>
      <c r="E59" s="28">
        <v>271.57010000000002</v>
      </c>
      <c r="F59" s="15">
        <v>205</v>
      </c>
      <c r="G59" s="29">
        <v>531</v>
      </c>
      <c r="H59" s="15">
        <v>0</v>
      </c>
      <c r="I59" s="15">
        <v>0</v>
      </c>
      <c r="J59" s="15">
        <v>0</v>
      </c>
      <c r="K59" s="122" t="str">
        <f t="shared" si="13"/>
        <v>0</v>
      </c>
      <c r="L59" s="28">
        <v>0</v>
      </c>
      <c r="M59" s="15">
        <v>0</v>
      </c>
      <c r="N59" s="15">
        <v>0</v>
      </c>
      <c r="O59" s="122" t="str">
        <f t="shared" si="14"/>
        <v>0</v>
      </c>
      <c r="P59" s="28">
        <v>346</v>
      </c>
      <c r="Q59" s="15">
        <v>321</v>
      </c>
      <c r="R59" s="15">
        <v>198</v>
      </c>
      <c r="S59" s="124">
        <f t="shared" si="16"/>
        <v>225.14018691588782</v>
      </c>
      <c r="T59" s="15">
        <v>103</v>
      </c>
      <c r="U59" s="15">
        <v>135</v>
      </c>
      <c r="V59" s="15">
        <v>74</v>
      </c>
      <c r="W59" s="122">
        <f t="shared" si="17"/>
        <v>200.07407407407408</v>
      </c>
      <c r="X59" s="28">
        <v>168</v>
      </c>
      <c r="Y59" s="15">
        <v>138</v>
      </c>
      <c r="Z59" s="15">
        <v>146</v>
      </c>
      <c r="AA59" s="122">
        <f t="shared" si="18"/>
        <v>386.15942028985506</v>
      </c>
      <c r="AB59" s="28">
        <v>116</v>
      </c>
      <c r="AC59" s="15">
        <v>97</v>
      </c>
      <c r="AD59" s="15">
        <v>78</v>
      </c>
      <c r="AE59" s="124">
        <f t="shared" si="19"/>
        <v>293.50515463917526</v>
      </c>
      <c r="AF59" s="13">
        <f t="shared" si="15"/>
        <v>733</v>
      </c>
      <c r="AG59" s="13">
        <f t="shared" si="20"/>
        <v>691</v>
      </c>
      <c r="AH59" s="15">
        <f t="shared" si="9"/>
        <v>496</v>
      </c>
      <c r="AI59" s="122">
        <f t="shared" si="22"/>
        <v>261.99710564399419</v>
      </c>
    </row>
    <row r="60" spans="1:35" x14ac:dyDescent="0.25">
      <c r="A60" s="13">
        <v>107</v>
      </c>
      <c r="B60" s="116" t="str">
        <f t="shared" si="4"/>
        <v>2014KS Brno</v>
      </c>
      <c r="C60" s="13">
        <v>2014</v>
      </c>
      <c r="D60" s="13" t="s">
        <v>67</v>
      </c>
      <c r="E60" s="28">
        <v>411.92500000000001</v>
      </c>
      <c r="F60" s="15">
        <v>400</v>
      </c>
      <c r="G60" s="29">
        <v>738</v>
      </c>
      <c r="H60" s="15">
        <v>0</v>
      </c>
      <c r="I60" s="15">
        <v>0</v>
      </c>
      <c r="J60" s="15">
        <v>0</v>
      </c>
      <c r="K60" s="122" t="str">
        <f t="shared" si="13"/>
        <v>0</v>
      </c>
      <c r="L60" s="28">
        <v>0</v>
      </c>
      <c r="M60" s="15">
        <v>0</v>
      </c>
      <c r="N60" s="15">
        <v>0</v>
      </c>
      <c r="O60" s="122" t="str">
        <f t="shared" si="14"/>
        <v>0</v>
      </c>
      <c r="P60" s="28">
        <v>944</v>
      </c>
      <c r="Q60" s="15">
        <v>763</v>
      </c>
      <c r="R60" s="15">
        <v>742</v>
      </c>
      <c r="S60" s="124">
        <f t="shared" si="16"/>
        <v>354.95412844036701</v>
      </c>
      <c r="T60" s="15">
        <v>204</v>
      </c>
      <c r="U60" s="15">
        <v>157</v>
      </c>
      <c r="V60" s="15">
        <v>172</v>
      </c>
      <c r="W60" s="122">
        <f t="shared" si="17"/>
        <v>399.87261146496814</v>
      </c>
      <c r="X60" s="28">
        <v>493</v>
      </c>
      <c r="Y60" s="15">
        <v>557</v>
      </c>
      <c r="Z60" s="15">
        <v>477</v>
      </c>
      <c r="AA60" s="122">
        <f t="shared" si="18"/>
        <v>312.57630161579891</v>
      </c>
      <c r="AB60" s="28">
        <v>37</v>
      </c>
      <c r="AC60" s="15">
        <v>51</v>
      </c>
      <c r="AD60" s="15">
        <v>14</v>
      </c>
      <c r="AE60" s="124">
        <f t="shared" si="19"/>
        <v>100.19607843137256</v>
      </c>
      <c r="AF60" s="13">
        <f t="shared" si="15"/>
        <v>1678</v>
      </c>
      <c r="AG60" s="13">
        <f t="shared" si="20"/>
        <v>1528</v>
      </c>
      <c r="AH60" s="15">
        <f t="shared" si="9"/>
        <v>1405</v>
      </c>
      <c r="AI60" s="122">
        <f t="shared" si="22"/>
        <v>335.61845549738223</v>
      </c>
    </row>
    <row r="61" spans="1:35" x14ac:dyDescent="0.25">
      <c r="A61" s="13">
        <v>108</v>
      </c>
      <c r="B61" s="116" t="str">
        <f t="shared" si="4"/>
        <v>2014KS Ostrava</v>
      </c>
      <c r="C61" s="13">
        <v>2014</v>
      </c>
      <c r="D61" s="13" t="s">
        <v>82</v>
      </c>
      <c r="E61" s="28">
        <v>479</v>
      </c>
      <c r="F61" s="15">
        <v>521</v>
      </c>
      <c r="G61" s="29">
        <v>915</v>
      </c>
      <c r="H61" s="15">
        <v>0</v>
      </c>
      <c r="I61" s="15">
        <v>0</v>
      </c>
      <c r="J61" s="15">
        <v>0</v>
      </c>
      <c r="K61" s="122" t="str">
        <f t="shared" si="13"/>
        <v>0</v>
      </c>
      <c r="L61" s="28">
        <v>0</v>
      </c>
      <c r="M61" s="15">
        <v>0</v>
      </c>
      <c r="N61" s="15">
        <v>1</v>
      </c>
      <c r="O61" s="122" t="str">
        <f t="shared" si="14"/>
        <v>0</v>
      </c>
      <c r="P61" s="28">
        <v>428</v>
      </c>
      <c r="Q61" s="15">
        <v>352</v>
      </c>
      <c r="R61" s="15">
        <v>388</v>
      </c>
      <c r="S61" s="124">
        <f t="shared" si="16"/>
        <v>402.32954545454544</v>
      </c>
      <c r="T61" s="15">
        <v>382</v>
      </c>
      <c r="U61" s="15">
        <v>358</v>
      </c>
      <c r="V61" s="15">
        <v>341</v>
      </c>
      <c r="W61" s="122">
        <f t="shared" si="17"/>
        <v>347.66759776536315</v>
      </c>
      <c r="X61" s="28">
        <v>186</v>
      </c>
      <c r="Y61" s="15">
        <v>170</v>
      </c>
      <c r="Z61" s="15">
        <v>259</v>
      </c>
      <c r="AA61" s="122">
        <f t="shared" si="18"/>
        <v>556.08823529411757</v>
      </c>
      <c r="AB61" s="28">
        <v>43</v>
      </c>
      <c r="AC61" s="15">
        <v>57</v>
      </c>
      <c r="AD61" s="15">
        <v>41</v>
      </c>
      <c r="AE61" s="124">
        <f t="shared" si="19"/>
        <v>262.54385964912279</v>
      </c>
      <c r="AF61" s="13">
        <f t="shared" si="15"/>
        <v>1039</v>
      </c>
      <c r="AG61" s="13">
        <f t="shared" si="20"/>
        <v>937</v>
      </c>
      <c r="AH61" s="15">
        <f t="shared" si="9"/>
        <v>1030</v>
      </c>
      <c r="AI61" s="122">
        <f t="shared" si="22"/>
        <v>401.22732123799364</v>
      </c>
    </row>
    <row r="62" spans="1:35" x14ac:dyDescent="0.25">
      <c r="A62" s="13">
        <v>101</v>
      </c>
      <c r="B62" s="116" t="str">
        <f t="shared" si="4"/>
        <v>2015MS Praha</v>
      </c>
      <c r="C62" s="13">
        <v>2015</v>
      </c>
      <c r="D62" s="13" t="s">
        <v>3</v>
      </c>
      <c r="E62" s="28">
        <v>742.26350000000002</v>
      </c>
      <c r="F62" s="15">
        <v>762</v>
      </c>
      <c r="G62" s="29">
        <v>1507</v>
      </c>
      <c r="H62" s="15">
        <v>0</v>
      </c>
      <c r="I62" s="15">
        <v>0</v>
      </c>
      <c r="J62" s="15">
        <v>0</v>
      </c>
      <c r="K62" s="122" t="str">
        <f t="shared" si="13"/>
        <v>0</v>
      </c>
      <c r="L62" s="28">
        <v>0</v>
      </c>
      <c r="M62" s="15">
        <v>0</v>
      </c>
      <c r="N62" s="15">
        <v>0</v>
      </c>
      <c r="O62" s="122" t="str">
        <f t="shared" si="14"/>
        <v>0</v>
      </c>
      <c r="P62" s="28">
        <v>2012</v>
      </c>
      <c r="Q62" s="15">
        <v>1938</v>
      </c>
      <c r="R62" s="15">
        <v>2628</v>
      </c>
      <c r="S62" s="124">
        <f t="shared" si="16"/>
        <v>494.95356037151697</v>
      </c>
      <c r="T62" s="15">
        <v>334</v>
      </c>
      <c r="U62" s="15">
        <v>300</v>
      </c>
      <c r="V62" s="15">
        <v>515</v>
      </c>
      <c r="W62" s="122">
        <f t="shared" si="17"/>
        <v>626.58333333333326</v>
      </c>
      <c r="X62" s="28">
        <v>593</v>
      </c>
      <c r="Y62" s="15">
        <v>423</v>
      </c>
      <c r="Z62" s="15">
        <v>1383</v>
      </c>
      <c r="AA62" s="122">
        <f t="shared" si="18"/>
        <v>1193.3687943262412</v>
      </c>
      <c r="AB62" s="28">
        <v>176</v>
      </c>
      <c r="AC62" s="15">
        <v>103</v>
      </c>
      <c r="AD62" s="15">
        <v>164</v>
      </c>
      <c r="AE62" s="124">
        <f t="shared" si="19"/>
        <v>581.1650485436893</v>
      </c>
      <c r="AF62" s="13">
        <f t="shared" si="15"/>
        <v>3115</v>
      </c>
      <c r="AG62" s="13">
        <f t="shared" si="20"/>
        <v>2764</v>
      </c>
      <c r="AH62" s="15">
        <f t="shared" si="9"/>
        <v>4690</v>
      </c>
      <c r="AI62" s="122">
        <f t="shared" si="22"/>
        <v>619.33791606367583</v>
      </c>
    </row>
    <row r="63" spans="1:35" x14ac:dyDescent="0.25">
      <c r="A63" s="13">
        <v>102</v>
      </c>
      <c r="B63" s="116" t="str">
        <f t="shared" si="4"/>
        <v>2015KS Praha</v>
      </c>
      <c r="C63" s="13">
        <v>2015</v>
      </c>
      <c r="D63" s="13" t="s">
        <v>14</v>
      </c>
      <c r="E63" s="28">
        <v>460.7568</v>
      </c>
      <c r="F63" s="15">
        <v>553</v>
      </c>
      <c r="G63" s="29">
        <v>925</v>
      </c>
      <c r="H63" s="15">
        <v>0</v>
      </c>
      <c r="I63" s="15">
        <v>0</v>
      </c>
      <c r="J63" s="15">
        <v>0</v>
      </c>
      <c r="K63" s="122" t="str">
        <f t="shared" si="13"/>
        <v>0</v>
      </c>
      <c r="L63" s="28">
        <v>0</v>
      </c>
      <c r="M63" s="15">
        <v>0</v>
      </c>
      <c r="N63" s="15">
        <v>0</v>
      </c>
      <c r="O63" s="122" t="str">
        <f t="shared" si="14"/>
        <v>0</v>
      </c>
      <c r="P63" s="28">
        <v>427</v>
      </c>
      <c r="Q63" s="15">
        <v>341</v>
      </c>
      <c r="R63" s="15">
        <v>371</v>
      </c>
      <c r="S63" s="124">
        <f t="shared" si="16"/>
        <v>397.11143695014658</v>
      </c>
      <c r="T63" s="15">
        <v>85</v>
      </c>
      <c r="U63" s="15">
        <v>84</v>
      </c>
      <c r="V63" s="15">
        <v>97</v>
      </c>
      <c r="W63" s="122">
        <f t="shared" si="17"/>
        <v>421.48809523809518</v>
      </c>
      <c r="X63" s="28">
        <v>91</v>
      </c>
      <c r="Y63" s="15">
        <v>79</v>
      </c>
      <c r="Z63" s="15">
        <v>121</v>
      </c>
      <c r="AA63" s="122">
        <f t="shared" si="18"/>
        <v>559.05063291139243</v>
      </c>
      <c r="AB63" s="28">
        <v>116</v>
      </c>
      <c r="AC63" s="15">
        <v>92</v>
      </c>
      <c r="AD63" s="15">
        <v>107</v>
      </c>
      <c r="AE63" s="124">
        <f t="shared" si="19"/>
        <v>424.51086956521743</v>
      </c>
      <c r="AF63" s="13">
        <f t="shared" si="15"/>
        <v>719</v>
      </c>
      <c r="AG63" s="13">
        <f t="shared" si="20"/>
        <v>596</v>
      </c>
      <c r="AH63" s="15">
        <f t="shared" si="9"/>
        <v>696</v>
      </c>
      <c r="AI63" s="122">
        <f t="shared" si="22"/>
        <v>426.24161073825508</v>
      </c>
    </row>
    <row r="64" spans="1:35" x14ac:dyDescent="0.25">
      <c r="A64" s="13">
        <v>103</v>
      </c>
      <c r="B64" s="116" t="str">
        <f t="shared" si="4"/>
        <v>2015KS Č. Budějovice</v>
      </c>
      <c r="C64" s="13">
        <v>2015</v>
      </c>
      <c r="D64" s="13" t="s">
        <v>25</v>
      </c>
      <c r="E64" s="28">
        <v>251.3938</v>
      </c>
      <c r="F64" s="15">
        <v>198.5</v>
      </c>
      <c r="G64" s="29">
        <v>460</v>
      </c>
      <c r="H64" s="15">
        <v>0</v>
      </c>
      <c r="I64" s="15">
        <v>0</v>
      </c>
      <c r="J64" s="15">
        <v>0</v>
      </c>
      <c r="K64" s="122" t="str">
        <f t="shared" si="13"/>
        <v>0</v>
      </c>
      <c r="L64" s="28">
        <v>0</v>
      </c>
      <c r="M64" s="15">
        <v>0</v>
      </c>
      <c r="N64" s="15">
        <v>0</v>
      </c>
      <c r="O64" s="122" t="str">
        <f t="shared" si="14"/>
        <v>0</v>
      </c>
      <c r="P64" s="28">
        <v>249</v>
      </c>
      <c r="Q64" s="15">
        <v>218</v>
      </c>
      <c r="R64" s="15">
        <v>126</v>
      </c>
      <c r="S64" s="124">
        <f t="shared" si="16"/>
        <v>210.96330275229357</v>
      </c>
      <c r="T64" s="15">
        <v>80</v>
      </c>
      <c r="U64" s="15">
        <v>81</v>
      </c>
      <c r="V64" s="15">
        <v>33</v>
      </c>
      <c r="W64" s="122">
        <f t="shared" si="17"/>
        <v>148.7037037037037</v>
      </c>
      <c r="X64" s="28">
        <v>62</v>
      </c>
      <c r="Y64" s="15">
        <v>74</v>
      </c>
      <c r="Z64" s="15">
        <v>53</v>
      </c>
      <c r="AA64" s="122">
        <f t="shared" si="18"/>
        <v>261.41891891891891</v>
      </c>
      <c r="AB64" s="28">
        <v>4</v>
      </c>
      <c r="AC64" s="15">
        <v>2</v>
      </c>
      <c r="AD64" s="15">
        <v>2</v>
      </c>
      <c r="AE64" s="124">
        <f t="shared" si="19"/>
        <v>365</v>
      </c>
      <c r="AF64" s="13">
        <f t="shared" si="15"/>
        <v>395</v>
      </c>
      <c r="AG64" s="13">
        <f t="shared" si="20"/>
        <v>375</v>
      </c>
      <c r="AH64" s="15">
        <f t="shared" si="9"/>
        <v>214</v>
      </c>
      <c r="AI64" s="122">
        <f t="shared" si="22"/>
        <v>208.29333333333332</v>
      </c>
    </row>
    <row r="65" spans="1:35" x14ac:dyDescent="0.25">
      <c r="A65" s="13">
        <v>104</v>
      </c>
      <c r="B65" s="116" t="str">
        <f t="shared" si="4"/>
        <v>2015KS Plzeň</v>
      </c>
      <c r="C65" s="13">
        <v>2015</v>
      </c>
      <c r="D65" s="13" t="s">
        <v>34</v>
      </c>
      <c r="E65" s="28">
        <v>336.12150000000003</v>
      </c>
      <c r="F65" s="15">
        <v>362.5</v>
      </c>
      <c r="G65" s="29">
        <v>564</v>
      </c>
      <c r="H65" s="15">
        <v>0</v>
      </c>
      <c r="I65" s="15">
        <v>0</v>
      </c>
      <c r="J65" s="15">
        <v>0</v>
      </c>
      <c r="K65" s="122" t="str">
        <f t="shared" si="13"/>
        <v>0</v>
      </c>
      <c r="L65" s="28">
        <v>0</v>
      </c>
      <c r="M65" s="15">
        <v>0</v>
      </c>
      <c r="N65" s="15">
        <v>0</v>
      </c>
      <c r="O65" s="122" t="str">
        <f t="shared" si="14"/>
        <v>0</v>
      </c>
      <c r="P65" s="28">
        <v>537</v>
      </c>
      <c r="Q65" s="15">
        <v>399</v>
      </c>
      <c r="R65" s="15">
        <v>400</v>
      </c>
      <c r="S65" s="124">
        <f t="shared" si="16"/>
        <v>365.91478696741854</v>
      </c>
      <c r="T65" s="15">
        <v>164</v>
      </c>
      <c r="U65" s="15">
        <v>138</v>
      </c>
      <c r="V65" s="15">
        <v>104</v>
      </c>
      <c r="W65" s="122">
        <f t="shared" si="17"/>
        <v>275.07246376811594</v>
      </c>
      <c r="X65" s="28">
        <v>78</v>
      </c>
      <c r="Y65" s="15">
        <v>122</v>
      </c>
      <c r="Z65" s="15">
        <v>76</v>
      </c>
      <c r="AA65" s="122">
        <f t="shared" si="18"/>
        <v>227.37704918032787</v>
      </c>
      <c r="AB65" s="28">
        <v>17</v>
      </c>
      <c r="AC65" s="15">
        <v>16</v>
      </c>
      <c r="AD65" s="15">
        <v>7</v>
      </c>
      <c r="AE65" s="124">
        <f t="shared" si="19"/>
        <v>159.6875</v>
      </c>
      <c r="AF65" s="13">
        <f t="shared" si="15"/>
        <v>796</v>
      </c>
      <c r="AG65" s="13">
        <f t="shared" si="20"/>
        <v>675</v>
      </c>
      <c r="AH65" s="15">
        <f t="shared" si="9"/>
        <v>587</v>
      </c>
      <c r="AI65" s="122">
        <f t="shared" si="22"/>
        <v>317.4148148148148</v>
      </c>
    </row>
    <row r="66" spans="1:35" x14ac:dyDescent="0.25">
      <c r="A66" s="13">
        <v>105</v>
      </c>
      <c r="B66" s="116" t="str">
        <f t="shared" si="4"/>
        <v>2015KS Ústí n. Labem</v>
      </c>
      <c r="C66" s="13">
        <v>2015</v>
      </c>
      <c r="D66" s="13" t="s">
        <v>44</v>
      </c>
      <c r="E66" s="28">
        <v>441.98950000000002</v>
      </c>
      <c r="F66" s="15">
        <v>348.5</v>
      </c>
      <c r="G66" s="29">
        <v>969</v>
      </c>
      <c r="H66" s="15">
        <v>0</v>
      </c>
      <c r="I66" s="15">
        <v>0</v>
      </c>
      <c r="J66" s="15">
        <v>0</v>
      </c>
      <c r="K66" s="122" t="str">
        <f t="shared" si="13"/>
        <v>0</v>
      </c>
      <c r="L66" s="28">
        <v>0</v>
      </c>
      <c r="M66" s="15">
        <v>0</v>
      </c>
      <c r="N66" s="15">
        <v>0</v>
      </c>
      <c r="O66" s="122" t="str">
        <f t="shared" si="14"/>
        <v>0</v>
      </c>
      <c r="P66" s="28">
        <v>387</v>
      </c>
      <c r="Q66" s="15">
        <v>410</v>
      </c>
      <c r="R66" s="15">
        <v>343</v>
      </c>
      <c r="S66" s="124">
        <f t="shared" si="16"/>
        <v>305.35365853658533</v>
      </c>
      <c r="T66" s="15">
        <v>139</v>
      </c>
      <c r="U66" s="15">
        <v>136</v>
      </c>
      <c r="V66" s="15">
        <v>119</v>
      </c>
      <c r="W66" s="122">
        <f t="shared" si="17"/>
        <v>319.375</v>
      </c>
      <c r="X66" s="28">
        <v>167</v>
      </c>
      <c r="Y66" s="15">
        <v>184</v>
      </c>
      <c r="Z66" s="15">
        <v>359</v>
      </c>
      <c r="AA66" s="122">
        <f t="shared" si="18"/>
        <v>712.14673913043475</v>
      </c>
      <c r="AB66" s="28">
        <v>41</v>
      </c>
      <c r="AC66" s="15">
        <v>30</v>
      </c>
      <c r="AD66" s="15">
        <v>21</v>
      </c>
      <c r="AE66" s="124">
        <f t="shared" si="19"/>
        <v>255.49999999999997</v>
      </c>
      <c r="AF66" s="13">
        <f t="shared" si="15"/>
        <v>734</v>
      </c>
      <c r="AG66" s="13">
        <f t="shared" si="20"/>
        <v>760</v>
      </c>
      <c r="AH66" s="15">
        <f t="shared" si="9"/>
        <v>842</v>
      </c>
      <c r="AI66" s="122">
        <f t="shared" si="22"/>
        <v>404.38157894736844</v>
      </c>
    </row>
    <row r="67" spans="1:35" x14ac:dyDescent="0.25">
      <c r="A67" s="13">
        <v>106</v>
      </c>
      <c r="B67" s="116" t="str">
        <f t="shared" si="4"/>
        <v>2015KS Hr. Králové</v>
      </c>
      <c r="C67" s="13">
        <v>2015</v>
      </c>
      <c r="D67" s="13" t="s">
        <v>55</v>
      </c>
      <c r="E67" s="28">
        <v>307.81130000000002</v>
      </c>
      <c r="F67" s="15">
        <v>276</v>
      </c>
      <c r="G67" s="29">
        <v>562</v>
      </c>
      <c r="H67" s="15">
        <v>0</v>
      </c>
      <c r="I67" s="15">
        <v>0</v>
      </c>
      <c r="J67" s="15">
        <v>0</v>
      </c>
      <c r="K67" s="122" t="str">
        <f t="shared" si="13"/>
        <v>0</v>
      </c>
      <c r="L67" s="28">
        <v>0</v>
      </c>
      <c r="M67" s="15">
        <v>0</v>
      </c>
      <c r="N67" s="15">
        <v>0</v>
      </c>
      <c r="O67" s="122" t="str">
        <f t="shared" si="14"/>
        <v>0</v>
      </c>
      <c r="P67" s="28">
        <v>343</v>
      </c>
      <c r="Q67" s="15">
        <v>346</v>
      </c>
      <c r="R67" s="15">
        <v>195</v>
      </c>
      <c r="S67" s="124">
        <f t="shared" si="16"/>
        <v>205.70809248554914</v>
      </c>
      <c r="T67" s="15">
        <v>102</v>
      </c>
      <c r="U67" s="15">
        <v>103</v>
      </c>
      <c r="V67" s="15">
        <v>73</v>
      </c>
      <c r="W67" s="122">
        <f t="shared" si="17"/>
        <v>258.68932038834953</v>
      </c>
      <c r="X67" s="28">
        <v>146</v>
      </c>
      <c r="Y67" s="15">
        <v>176</v>
      </c>
      <c r="Z67" s="15">
        <v>116</v>
      </c>
      <c r="AA67" s="122">
        <f t="shared" si="18"/>
        <v>240.56818181818181</v>
      </c>
      <c r="AB67" s="28">
        <v>124</v>
      </c>
      <c r="AC67" s="15">
        <v>97</v>
      </c>
      <c r="AD67" s="15">
        <v>105</v>
      </c>
      <c r="AE67" s="124">
        <f t="shared" si="19"/>
        <v>395.10309278350513</v>
      </c>
      <c r="AF67" s="13">
        <f t="shared" si="15"/>
        <v>715</v>
      </c>
      <c r="AG67" s="13">
        <f t="shared" si="20"/>
        <v>722</v>
      </c>
      <c r="AH67" s="15">
        <f t="shared" si="9"/>
        <v>489</v>
      </c>
      <c r="AI67" s="122">
        <f t="shared" si="22"/>
        <v>247.20914127423822</v>
      </c>
    </row>
    <row r="68" spans="1:35" x14ac:dyDescent="0.25">
      <c r="A68" s="13">
        <v>107</v>
      </c>
      <c r="B68" s="116" t="str">
        <f t="shared" si="4"/>
        <v>2015KS Brno</v>
      </c>
      <c r="C68" s="13">
        <v>2015</v>
      </c>
      <c r="D68" s="13" t="s">
        <v>67</v>
      </c>
      <c r="E68" s="28">
        <v>457.9941</v>
      </c>
      <c r="F68" s="15">
        <v>467.5</v>
      </c>
      <c r="G68" s="29">
        <v>772</v>
      </c>
      <c r="H68" s="15">
        <v>0</v>
      </c>
      <c r="I68" s="15">
        <v>0</v>
      </c>
      <c r="J68" s="15">
        <v>0</v>
      </c>
      <c r="K68" s="122" t="str">
        <f t="shared" si="13"/>
        <v>0</v>
      </c>
      <c r="L68" s="28">
        <v>0</v>
      </c>
      <c r="M68" s="15">
        <v>0</v>
      </c>
      <c r="N68" s="15">
        <v>0</v>
      </c>
      <c r="O68" s="122" t="str">
        <f t="shared" si="14"/>
        <v>0</v>
      </c>
      <c r="P68" s="28">
        <v>1033</v>
      </c>
      <c r="Q68" s="15">
        <v>822</v>
      </c>
      <c r="R68" s="15">
        <v>953</v>
      </c>
      <c r="S68" s="124">
        <f t="shared" si="16"/>
        <v>423.16909975669097</v>
      </c>
      <c r="T68" s="15">
        <v>177</v>
      </c>
      <c r="U68" s="15">
        <v>153</v>
      </c>
      <c r="V68" s="15">
        <v>196</v>
      </c>
      <c r="W68" s="122">
        <f t="shared" si="17"/>
        <v>467.58169934640517</v>
      </c>
      <c r="X68" s="28">
        <v>482</v>
      </c>
      <c r="Y68" s="15">
        <v>370</v>
      </c>
      <c r="Z68" s="15">
        <v>589</v>
      </c>
      <c r="AA68" s="122">
        <f t="shared" si="18"/>
        <v>581.04054054054052</v>
      </c>
      <c r="AB68" s="28">
        <v>91</v>
      </c>
      <c r="AC68" s="15">
        <v>66</v>
      </c>
      <c r="AD68" s="15">
        <v>39</v>
      </c>
      <c r="AE68" s="124">
        <f t="shared" si="19"/>
        <v>215.68181818181819</v>
      </c>
      <c r="AF68" s="13">
        <f t="shared" si="15"/>
        <v>1783</v>
      </c>
      <c r="AG68" s="13">
        <f t="shared" si="20"/>
        <v>1411</v>
      </c>
      <c r="AH68" s="15">
        <f t="shared" si="9"/>
        <v>1777</v>
      </c>
      <c r="AI68" s="122">
        <f t="shared" si="22"/>
        <v>459.67753366406799</v>
      </c>
    </row>
    <row r="69" spans="1:35" x14ac:dyDescent="0.25">
      <c r="A69" s="13">
        <v>108</v>
      </c>
      <c r="B69" s="116" t="str">
        <f t="shared" si="4"/>
        <v>2015KS Ostrava</v>
      </c>
      <c r="C69" s="13">
        <v>2015</v>
      </c>
      <c r="D69" s="13" t="s">
        <v>82</v>
      </c>
      <c r="E69" s="28">
        <v>406.92959999999999</v>
      </c>
      <c r="F69" s="15">
        <v>364.5</v>
      </c>
      <c r="G69" s="29">
        <v>752</v>
      </c>
      <c r="H69" s="15">
        <v>0</v>
      </c>
      <c r="I69" s="15">
        <v>0</v>
      </c>
      <c r="J69" s="15">
        <v>0</v>
      </c>
      <c r="K69" s="122" t="str">
        <f t="shared" si="13"/>
        <v>0</v>
      </c>
      <c r="L69" s="28">
        <v>0</v>
      </c>
      <c r="M69" s="15">
        <v>0</v>
      </c>
      <c r="N69" s="15">
        <v>0</v>
      </c>
      <c r="O69" s="122" t="str">
        <f t="shared" si="14"/>
        <v>0</v>
      </c>
      <c r="P69" s="28">
        <v>430</v>
      </c>
      <c r="Q69" s="15">
        <v>514</v>
      </c>
      <c r="R69" s="15">
        <v>303</v>
      </c>
      <c r="S69" s="124">
        <f t="shared" si="16"/>
        <v>215.16536964980546</v>
      </c>
      <c r="T69" s="15">
        <v>278</v>
      </c>
      <c r="U69" s="15">
        <v>412</v>
      </c>
      <c r="V69" s="15">
        <v>207</v>
      </c>
      <c r="W69" s="122">
        <f t="shared" si="17"/>
        <v>183.38592233009709</v>
      </c>
      <c r="X69" s="28">
        <v>144</v>
      </c>
      <c r="Y69" s="15">
        <v>147</v>
      </c>
      <c r="Z69" s="15">
        <v>256</v>
      </c>
      <c r="AA69" s="122">
        <f t="shared" si="18"/>
        <v>635.64625850340133</v>
      </c>
      <c r="AB69" s="28">
        <v>39</v>
      </c>
      <c r="AC69" s="15">
        <v>49</v>
      </c>
      <c r="AD69" s="15">
        <v>31</v>
      </c>
      <c r="AE69" s="124">
        <f t="shared" si="19"/>
        <v>230.91836734693879</v>
      </c>
      <c r="AF69" s="13">
        <f t="shared" si="15"/>
        <v>891</v>
      </c>
      <c r="AG69" s="13">
        <f t="shared" si="20"/>
        <v>1122</v>
      </c>
      <c r="AH69" s="15">
        <f t="shared" si="9"/>
        <v>797</v>
      </c>
      <c r="AI69" s="122">
        <f t="shared" si="22"/>
        <v>259.2736185383244</v>
      </c>
    </row>
    <row r="70" spans="1:35" x14ac:dyDescent="0.25">
      <c r="A70" s="13">
        <v>101</v>
      </c>
      <c r="B70" s="116" t="str">
        <f t="shared" si="4"/>
        <v>2016MS Praha</v>
      </c>
      <c r="C70" s="13">
        <v>2016</v>
      </c>
      <c r="D70" s="13" t="s">
        <v>3</v>
      </c>
      <c r="E70" s="28">
        <v>685.17259999999999</v>
      </c>
      <c r="F70" s="15">
        <v>628.5</v>
      </c>
      <c r="G70" s="29">
        <v>1484</v>
      </c>
      <c r="H70" s="15">
        <v>0</v>
      </c>
      <c r="I70" s="142">
        <v>0</v>
      </c>
      <c r="J70" s="142">
        <v>0</v>
      </c>
      <c r="K70" s="122" t="str">
        <f t="shared" si="13"/>
        <v>0</v>
      </c>
      <c r="L70" s="143">
        <v>0</v>
      </c>
      <c r="M70" s="142">
        <v>0</v>
      </c>
      <c r="N70" s="142">
        <v>0</v>
      </c>
      <c r="O70" s="122" t="str">
        <f t="shared" si="14"/>
        <v>0</v>
      </c>
      <c r="P70" s="143">
        <v>1981</v>
      </c>
      <c r="Q70" s="142">
        <v>2092</v>
      </c>
      <c r="R70" s="142">
        <v>2520</v>
      </c>
      <c r="S70" s="124">
        <f t="shared" si="16"/>
        <v>439.67495219885274</v>
      </c>
      <c r="T70" s="142">
        <v>339</v>
      </c>
      <c r="U70" s="142">
        <v>354</v>
      </c>
      <c r="V70" s="142">
        <v>500</v>
      </c>
      <c r="W70" s="122">
        <f t="shared" si="17"/>
        <v>515.53672316384188</v>
      </c>
      <c r="X70" s="143">
        <v>591</v>
      </c>
      <c r="Y70" s="142">
        <v>500</v>
      </c>
      <c r="Z70" s="142">
        <v>1474</v>
      </c>
      <c r="AA70" s="122">
        <f t="shared" si="18"/>
        <v>1076.02</v>
      </c>
      <c r="AB70" s="143">
        <v>221</v>
      </c>
      <c r="AC70" s="142">
        <v>160</v>
      </c>
      <c r="AD70" s="142">
        <v>225</v>
      </c>
      <c r="AE70" s="124">
        <f t="shared" si="19"/>
        <v>513.28125</v>
      </c>
      <c r="AF70" s="139">
        <f t="shared" si="15"/>
        <v>3132</v>
      </c>
      <c r="AG70" s="139">
        <f t="shared" si="20"/>
        <v>3106</v>
      </c>
      <c r="AH70" s="15">
        <f t="shared" si="9"/>
        <v>4719</v>
      </c>
      <c r="AI70" s="122">
        <f t="shared" si="22"/>
        <v>554.55086928525429</v>
      </c>
    </row>
    <row r="71" spans="1:35" x14ac:dyDescent="0.25">
      <c r="A71" s="13">
        <v>102</v>
      </c>
      <c r="B71" s="116" t="str">
        <f t="shared" ref="B71:B85" si="23">CONCATENATE(C71,D71)</f>
        <v>2016KS Praha</v>
      </c>
      <c r="C71" s="13">
        <v>2016</v>
      </c>
      <c r="D71" s="13" t="s">
        <v>14</v>
      </c>
      <c r="E71" s="28">
        <v>484.77980000000002</v>
      </c>
      <c r="F71" s="15">
        <v>509</v>
      </c>
      <c r="G71" s="29">
        <v>827</v>
      </c>
      <c r="H71" s="15">
        <v>0</v>
      </c>
      <c r="I71" s="15">
        <v>0</v>
      </c>
      <c r="J71" s="15">
        <v>0</v>
      </c>
      <c r="K71" s="122" t="str">
        <f t="shared" si="13"/>
        <v>0</v>
      </c>
      <c r="L71" s="28">
        <v>0</v>
      </c>
      <c r="M71" s="15">
        <v>0</v>
      </c>
      <c r="N71" s="15">
        <v>0</v>
      </c>
      <c r="O71" s="122" t="str">
        <f t="shared" si="14"/>
        <v>0</v>
      </c>
      <c r="P71" s="28">
        <v>466</v>
      </c>
      <c r="Q71" s="15">
        <v>463</v>
      </c>
      <c r="R71" s="15">
        <v>374</v>
      </c>
      <c r="S71" s="124">
        <f t="shared" si="16"/>
        <v>294.83801295896325</v>
      </c>
      <c r="T71" s="15">
        <v>92</v>
      </c>
      <c r="U71" s="15">
        <v>106</v>
      </c>
      <c r="V71" s="15">
        <v>83</v>
      </c>
      <c r="W71" s="122">
        <f t="shared" si="17"/>
        <v>285.80188679245282</v>
      </c>
      <c r="X71" s="28">
        <v>116</v>
      </c>
      <c r="Y71" s="15">
        <v>107</v>
      </c>
      <c r="Z71" s="15">
        <v>130</v>
      </c>
      <c r="AA71" s="122">
        <f t="shared" si="18"/>
        <v>443.45794392523362</v>
      </c>
      <c r="AB71" s="28">
        <v>76</v>
      </c>
      <c r="AC71" s="15">
        <v>146</v>
      </c>
      <c r="AD71" s="15">
        <v>37</v>
      </c>
      <c r="AE71" s="124">
        <f t="shared" si="19"/>
        <v>92.5</v>
      </c>
      <c r="AF71" s="13">
        <f t="shared" si="15"/>
        <v>750</v>
      </c>
      <c r="AG71" s="13">
        <f t="shared" si="20"/>
        <v>822</v>
      </c>
      <c r="AH71" s="15">
        <f t="shared" ref="AH71:AH93" si="24">AD71+Z71+V71+R71+N71+I71</f>
        <v>624</v>
      </c>
      <c r="AI71" s="122">
        <f t="shared" si="22"/>
        <v>277.08029197080293</v>
      </c>
    </row>
    <row r="72" spans="1:35" x14ac:dyDescent="0.25">
      <c r="A72" s="13">
        <v>103</v>
      </c>
      <c r="B72" s="116" t="str">
        <f t="shared" si="23"/>
        <v>2016KS Č. Budějovice</v>
      </c>
      <c r="C72" s="13">
        <v>2016</v>
      </c>
      <c r="D72" s="13" t="s">
        <v>25</v>
      </c>
      <c r="E72" s="28">
        <v>236.67189999999999</v>
      </c>
      <c r="F72" s="15">
        <v>204</v>
      </c>
      <c r="G72" s="29">
        <v>465</v>
      </c>
      <c r="H72" s="15">
        <v>0</v>
      </c>
      <c r="I72" s="15">
        <v>0</v>
      </c>
      <c r="J72" s="15">
        <v>0</v>
      </c>
      <c r="K72" s="122" t="str">
        <f t="shared" si="13"/>
        <v>0</v>
      </c>
      <c r="L72" s="28">
        <v>0</v>
      </c>
      <c r="M72" s="15">
        <v>0</v>
      </c>
      <c r="N72" s="15">
        <v>0</v>
      </c>
      <c r="O72" s="122" t="str">
        <f t="shared" si="14"/>
        <v>0</v>
      </c>
      <c r="P72" s="28">
        <v>212</v>
      </c>
      <c r="Q72" s="15">
        <v>227</v>
      </c>
      <c r="R72" s="15">
        <v>111</v>
      </c>
      <c r="S72" s="124">
        <f t="shared" si="16"/>
        <v>178.48017621145377</v>
      </c>
      <c r="T72" s="15">
        <v>79</v>
      </c>
      <c r="U72" s="15">
        <v>81</v>
      </c>
      <c r="V72" s="15">
        <v>31</v>
      </c>
      <c r="W72" s="122">
        <f t="shared" si="17"/>
        <v>139.69135802469134</v>
      </c>
      <c r="X72" s="28">
        <v>94</v>
      </c>
      <c r="Y72" s="15">
        <v>73</v>
      </c>
      <c r="Z72" s="15">
        <v>74</v>
      </c>
      <c r="AA72" s="122">
        <f t="shared" si="18"/>
        <v>370</v>
      </c>
      <c r="AB72" s="28">
        <v>1</v>
      </c>
      <c r="AC72" s="15">
        <v>3</v>
      </c>
      <c r="AD72" s="15">
        <v>0</v>
      </c>
      <c r="AE72" s="124">
        <f t="shared" si="19"/>
        <v>0</v>
      </c>
      <c r="AF72" s="13">
        <f t="shared" si="15"/>
        <v>386</v>
      </c>
      <c r="AG72" s="13">
        <f t="shared" si="20"/>
        <v>384</v>
      </c>
      <c r="AH72" s="15">
        <f t="shared" si="24"/>
        <v>216</v>
      </c>
      <c r="AI72" s="122">
        <f t="shared" si="22"/>
        <v>205.3125</v>
      </c>
    </row>
    <row r="73" spans="1:35" x14ac:dyDescent="0.25">
      <c r="A73" s="13">
        <v>104</v>
      </c>
      <c r="B73" s="116" t="str">
        <f t="shared" si="23"/>
        <v>2016KS Plzeň</v>
      </c>
      <c r="C73" s="13">
        <v>2016</v>
      </c>
      <c r="D73" s="13" t="s">
        <v>34</v>
      </c>
      <c r="E73" s="28">
        <v>293.05829999999997</v>
      </c>
      <c r="F73" s="15">
        <v>307</v>
      </c>
      <c r="G73" s="29">
        <v>480</v>
      </c>
      <c r="H73" s="15">
        <v>0</v>
      </c>
      <c r="I73" s="15">
        <v>0</v>
      </c>
      <c r="J73" s="15">
        <v>0</v>
      </c>
      <c r="K73" s="122" t="str">
        <f t="shared" si="13"/>
        <v>0</v>
      </c>
      <c r="L73" s="28">
        <v>0</v>
      </c>
      <c r="M73" s="15">
        <v>0</v>
      </c>
      <c r="N73" s="15">
        <v>0</v>
      </c>
      <c r="O73" s="122" t="str">
        <f t="shared" si="14"/>
        <v>0</v>
      </c>
      <c r="P73" s="28">
        <v>503</v>
      </c>
      <c r="Q73" s="15">
        <v>541</v>
      </c>
      <c r="R73" s="15">
        <v>362</v>
      </c>
      <c r="S73" s="124">
        <f t="shared" si="16"/>
        <v>244.23290203327173</v>
      </c>
      <c r="T73" s="15">
        <v>135</v>
      </c>
      <c r="U73" s="15">
        <v>169</v>
      </c>
      <c r="V73" s="15">
        <v>70</v>
      </c>
      <c r="W73" s="122">
        <f t="shared" si="17"/>
        <v>151.18343195266272</v>
      </c>
      <c r="X73" s="28">
        <v>115</v>
      </c>
      <c r="Y73" s="15">
        <v>85</v>
      </c>
      <c r="Z73" s="15">
        <v>105</v>
      </c>
      <c r="AA73" s="122">
        <f t="shared" si="18"/>
        <v>450.88235294117646</v>
      </c>
      <c r="AB73" s="28">
        <v>45</v>
      </c>
      <c r="AC73" s="15">
        <v>36</v>
      </c>
      <c r="AD73" s="15">
        <v>16</v>
      </c>
      <c r="AE73" s="124">
        <f t="shared" si="19"/>
        <v>162.2222222222222</v>
      </c>
      <c r="AF73" s="13">
        <f t="shared" si="15"/>
        <v>798</v>
      </c>
      <c r="AG73" s="13">
        <f t="shared" si="20"/>
        <v>831</v>
      </c>
      <c r="AH73" s="15">
        <f t="shared" si="24"/>
        <v>553</v>
      </c>
      <c r="AI73" s="122">
        <f t="shared" si="22"/>
        <v>242.89410348977134</v>
      </c>
    </row>
    <row r="74" spans="1:35" x14ac:dyDescent="0.25">
      <c r="A74" s="13">
        <v>105</v>
      </c>
      <c r="B74" s="116" t="str">
        <f t="shared" si="23"/>
        <v>2016KS Ústí n. Labem</v>
      </c>
      <c r="C74" s="13">
        <v>2016</v>
      </c>
      <c r="D74" s="13" t="s">
        <v>44</v>
      </c>
      <c r="E74" s="28">
        <v>315.66969999999998</v>
      </c>
      <c r="F74" s="15">
        <v>206</v>
      </c>
      <c r="G74" s="29">
        <v>838</v>
      </c>
      <c r="H74" s="15">
        <v>0</v>
      </c>
      <c r="I74" s="15">
        <v>0</v>
      </c>
      <c r="J74" s="15">
        <v>0</v>
      </c>
      <c r="K74" s="122" t="str">
        <f t="shared" si="13"/>
        <v>0</v>
      </c>
      <c r="L74" s="28">
        <v>0</v>
      </c>
      <c r="M74" s="15">
        <v>0</v>
      </c>
      <c r="N74" s="15">
        <v>0</v>
      </c>
      <c r="O74" s="122" t="str">
        <f t="shared" si="14"/>
        <v>0</v>
      </c>
      <c r="P74" s="28">
        <v>495</v>
      </c>
      <c r="Q74" s="15">
        <v>347</v>
      </c>
      <c r="R74" s="15">
        <v>489</v>
      </c>
      <c r="S74" s="124">
        <f t="shared" si="16"/>
        <v>514.36599423631128</v>
      </c>
      <c r="T74" s="15">
        <v>119</v>
      </c>
      <c r="U74" s="15">
        <v>140</v>
      </c>
      <c r="V74" s="15">
        <v>98</v>
      </c>
      <c r="W74" s="122">
        <f t="shared" si="17"/>
        <v>255.49999999999997</v>
      </c>
      <c r="X74" s="28">
        <v>162</v>
      </c>
      <c r="Y74" s="15">
        <v>262</v>
      </c>
      <c r="Z74" s="15">
        <v>258</v>
      </c>
      <c r="AA74" s="122">
        <f t="shared" si="18"/>
        <v>359.4274809160305</v>
      </c>
      <c r="AB74" s="28">
        <v>168</v>
      </c>
      <c r="AC74" s="15">
        <v>152</v>
      </c>
      <c r="AD74" s="15">
        <v>37</v>
      </c>
      <c r="AE74" s="124">
        <f t="shared" si="19"/>
        <v>88.848684210526315</v>
      </c>
      <c r="AF74" s="13">
        <f t="shared" si="15"/>
        <v>944</v>
      </c>
      <c r="AG74" s="13">
        <f t="shared" si="20"/>
        <v>901</v>
      </c>
      <c r="AH74" s="15">
        <f t="shared" si="24"/>
        <v>882</v>
      </c>
      <c r="AI74" s="122">
        <f t="shared" si="22"/>
        <v>357.30299667036627</v>
      </c>
    </row>
    <row r="75" spans="1:35" x14ac:dyDescent="0.25">
      <c r="A75" s="13">
        <v>106</v>
      </c>
      <c r="B75" s="116" t="str">
        <f t="shared" si="23"/>
        <v>2016KS Hr. Králové</v>
      </c>
      <c r="C75" s="13">
        <v>2016</v>
      </c>
      <c r="D75" s="13" t="s">
        <v>55</v>
      </c>
      <c r="E75" s="28">
        <v>301.04820000000001</v>
      </c>
      <c r="F75" s="15">
        <v>301</v>
      </c>
      <c r="G75" s="29">
        <v>508</v>
      </c>
      <c r="H75" s="15">
        <v>0</v>
      </c>
      <c r="I75" s="15">
        <v>0</v>
      </c>
      <c r="J75" s="15">
        <v>0</v>
      </c>
      <c r="K75" s="122" t="str">
        <f t="shared" si="13"/>
        <v>0</v>
      </c>
      <c r="L75" s="28">
        <v>0</v>
      </c>
      <c r="M75" s="15">
        <v>0</v>
      </c>
      <c r="N75" s="15">
        <v>0</v>
      </c>
      <c r="O75" s="122" t="str">
        <f t="shared" si="14"/>
        <v>0</v>
      </c>
      <c r="P75" s="28">
        <v>408</v>
      </c>
      <c r="Q75" s="15">
        <v>298</v>
      </c>
      <c r="R75" s="15">
        <v>305</v>
      </c>
      <c r="S75" s="124">
        <f t="shared" si="16"/>
        <v>373.57382550335569</v>
      </c>
      <c r="T75" s="15">
        <v>119</v>
      </c>
      <c r="U75" s="15">
        <v>95</v>
      </c>
      <c r="V75" s="15">
        <v>96</v>
      </c>
      <c r="W75" s="122">
        <f t="shared" si="17"/>
        <v>368.84210526315792</v>
      </c>
      <c r="X75" s="28">
        <v>160</v>
      </c>
      <c r="Y75" s="15">
        <v>144</v>
      </c>
      <c r="Z75" s="15">
        <v>132</v>
      </c>
      <c r="AA75" s="122">
        <f t="shared" si="18"/>
        <v>334.58333333333331</v>
      </c>
      <c r="AB75" s="28">
        <v>171</v>
      </c>
      <c r="AC75" s="15">
        <v>159</v>
      </c>
      <c r="AD75" s="15">
        <v>117</v>
      </c>
      <c r="AE75" s="124">
        <f t="shared" si="19"/>
        <v>268.58490566037733</v>
      </c>
      <c r="AF75" s="13">
        <f t="shared" si="15"/>
        <v>858</v>
      </c>
      <c r="AG75" s="13">
        <f t="shared" si="20"/>
        <v>696</v>
      </c>
      <c r="AH75" s="15">
        <f t="shared" si="24"/>
        <v>650</v>
      </c>
      <c r="AI75" s="122">
        <f t="shared" si="22"/>
        <v>340.87643678160919</v>
      </c>
    </row>
    <row r="76" spans="1:35" x14ac:dyDescent="0.25">
      <c r="A76" s="13">
        <v>107</v>
      </c>
      <c r="B76" s="116" t="str">
        <f t="shared" si="23"/>
        <v>2016KS Brno</v>
      </c>
      <c r="C76" s="13">
        <v>2016</v>
      </c>
      <c r="D76" s="13" t="s">
        <v>67</v>
      </c>
      <c r="E76" s="28">
        <v>487.33109999999999</v>
      </c>
      <c r="F76" s="15">
        <v>548</v>
      </c>
      <c r="G76" s="29">
        <v>773</v>
      </c>
      <c r="H76" s="15">
        <v>0</v>
      </c>
      <c r="I76" s="15">
        <v>0</v>
      </c>
      <c r="J76" s="15">
        <v>0</v>
      </c>
      <c r="K76" s="122" t="str">
        <f t="shared" si="13"/>
        <v>0</v>
      </c>
      <c r="L76" s="28">
        <v>0</v>
      </c>
      <c r="M76" s="15">
        <v>0</v>
      </c>
      <c r="N76" s="15">
        <v>0</v>
      </c>
      <c r="O76" s="122" t="str">
        <f t="shared" si="14"/>
        <v>0</v>
      </c>
      <c r="P76" s="28">
        <v>1327</v>
      </c>
      <c r="Q76" s="15">
        <v>1142</v>
      </c>
      <c r="R76" s="15">
        <v>1139</v>
      </c>
      <c r="S76" s="124">
        <f t="shared" si="16"/>
        <v>364.04115586690017</v>
      </c>
      <c r="T76" s="15">
        <v>146</v>
      </c>
      <c r="U76" s="15">
        <v>192</v>
      </c>
      <c r="V76" s="15">
        <v>150</v>
      </c>
      <c r="W76" s="122">
        <f t="shared" si="17"/>
        <v>285.15625</v>
      </c>
      <c r="X76" s="28">
        <v>533</v>
      </c>
      <c r="Y76" s="15">
        <v>441</v>
      </c>
      <c r="Z76" s="15">
        <v>681</v>
      </c>
      <c r="AA76" s="122">
        <f t="shared" si="18"/>
        <v>563.63945578231289</v>
      </c>
      <c r="AB76" s="28">
        <v>64</v>
      </c>
      <c r="AC76" s="15">
        <v>73</v>
      </c>
      <c r="AD76" s="15">
        <v>30</v>
      </c>
      <c r="AE76" s="124">
        <f t="shared" si="19"/>
        <v>150</v>
      </c>
      <c r="AF76" s="13">
        <f t="shared" si="15"/>
        <v>2070</v>
      </c>
      <c r="AG76" s="13">
        <f t="shared" si="20"/>
        <v>1848</v>
      </c>
      <c r="AH76" s="15">
        <f t="shared" si="24"/>
        <v>2000</v>
      </c>
      <c r="AI76" s="122">
        <f t="shared" si="22"/>
        <v>395.02164502164504</v>
      </c>
    </row>
    <row r="77" spans="1:35" x14ac:dyDescent="0.25">
      <c r="A77" s="13">
        <v>108</v>
      </c>
      <c r="B77" s="116" t="str">
        <f t="shared" si="23"/>
        <v>2016KS Ostrava</v>
      </c>
      <c r="C77" s="13">
        <v>2016</v>
      </c>
      <c r="D77" s="13" t="s">
        <v>82</v>
      </c>
      <c r="E77" s="28">
        <v>363.0437</v>
      </c>
      <c r="F77" s="15">
        <v>260</v>
      </c>
      <c r="G77" s="29">
        <v>760</v>
      </c>
      <c r="H77" s="15">
        <v>0</v>
      </c>
      <c r="I77" s="15">
        <v>0</v>
      </c>
      <c r="J77" s="15">
        <v>0</v>
      </c>
      <c r="K77" s="122" t="str">
        <f t="shared" si="13"/>
        <v>0</v>
      </c>
      <c r="L77" s="28">
        <v>0</v>
      </c>
      <c r="M77" s="15">
        <v>0</v>
      </c>
      <c r="N77" s="15">
        <v>0</v>
      </c>
      <c r="O77" s="122" t="str">
        <f t="shared" si="14"/>
        <v>0</v>
      </c>
      <c r="P77" s="28">
        <v>534</v>
      </c>
      <c r="Q77" s="15">
        <v>444</v>
      </c>
      <c r="R77" s="15">
        <v>391</v>
      </c>
      <c r="S77" s="124">
        <f t="shared" si="16"/>
        <v>321.43018018018017</v>
      </c>
      <c r="T77" s="15">
        <v>297</v>
      </c>
      <c r="U77" s="15">
        <v>327</v>
      </c>
      <c r="V77" s="15">
        <v>177</v>
      </c>
      <c r="W77" s="122">
        <f t="shared" si="17"/>
        <v>197.56880733944953</v>
      </c>
      <c r="X77" s="28">
        <v>255</v>
      </c>
      <c r="Y77" s="15">
        <v>187</v>
      </c>
      <c r="Z77" s="15">
        <v>324</v>
      </c>
      <c r="AA77" s="122">
        <f t="shared" si="18"/>
        <v>632.40641711229944</v>
      </c>
      <c r="AB77" s="28">
        <v>77</v>
      </c>
      <c r="AC77" s="15">
        <v>89</v>
      </c>
      <c r="AD77" s="15">
        <v>19</v>
      </c>
      <c r="AE77" s="124">
        <f t="shared" si="19"/>
        <v>77.921348314606746</v>
      </c>
      <c r="AF77" s="13">
        <f t="shared" si="15"/>
        <v>1163</v>
      </c>
      <c r="AG77" s="13">
        <f t="shared" si="20"/>
        <v>1047</v>
      </c>
      <c r="AH77" s="15">
        <f t="shared" si="24"/>
        <v>911</v>
      </c>
      <c r="AI77" s="122">
        <f t="shared" si="22"/>
        <v>317.58834765998091</v>
      </c>
    </row>
    <row r="78" spans="1:35" x14ac:dyDescent="0.25">
      <c r="A78" s="13">
        <v>101</v>
      </c>
      <c r="B78" s="116" t="str">
        <f t="shared" si="23"/>
        <v>2017MS Praha</v>
      </c>
      <c r="C78" s="13">
        <v>2017</v>
      </c>
      <c r="D78" s="13" t="s">
        <v>3</v>
      </c>
      <c r="E78" s="28">
        <v>666.65039999999999</v>
      </c>
      <c r="F78" s="15">
        <v>615</v>
      </c>
      <c r="G78" s="29">
        <v>1380</v>
      </c>
      <c r="H78" s="15">
        <v>0</v>
      </c>
      <c r="I78" s="15">
        <v>0</v>
      </c>
      <c r="J78" s="15">
        <v>0</v>
      </c>
      <c r="K78" s="122" t="str">
        <f t="shared" si="13"/>
        <v>0</v>
      </c>
      <c r="L78" s="28">
        <v>0</v>
      </c>
      <c r="M78" s="15">
        <v>0</v>
      </c>
      <c r="N78" s="15">
        <v>0</v>
      </c>
      <c r="O78" s="122" t="str">
        <f t="shared" si="14"/>
        <v>0</v>
      </c>
      <c r="P78" s="28">
        <v>2163</v>
      </c>
      <c r="Q78" s="15">
        <v>2116</v>
      </c>
      <c r="R78" s="15">
        <v>2568</v>
      </c>
      <c r="S78" s="124">
        <f t="shared" si="16"/>
        <v>442.9678638941399</v>
      </c>
      <c r="T78" s="15">
        <v>347</v>
      </c>
      <c r="U78" s="15">
        <v>254</v>
      </c>
      <c r="V78" s="15">
        <v>593</v>
      </c>
      <c r="W78" s="122">
        <f t="shared" si="17"/>
        <v>852.14566929133855</v>
      </c>
      <c r="X78" s="28">
        <v>383</v>
      </c>
      <c r="Y78" s="15">
        <v>666</v>
      </c>
      <c r="Z78" s="15">
        <v>1191</v>
      </c>
      <c r="AA78" s="122">
        <f t="shared" si="18"/>
        <v>652.72522522522524</v>
      </c>
      <c r="AB78" s="28">
        <v>323</v>
      </c>
      <c r="AC78" s="15">
        <v>214</v>
      </c>
      <c r="AD78" s="15">
        <v>334</v>
      </c>
      <c r="AE78" s="124">
        <f t="shared" si="19"/>
        <v>569.67289719626172</v>
      </c>
      <c r="AF78" s="13">
        <f t="shared" si="15"/>
        <v>3216</v>
      </c>
      <c r="AG78" s="13">
        <f t="shared" si="20"/>
        <v>3250</v>
      </c>
      <c r="AH78" s="15">
        <f t="shared" si="24"/>
        <v>4686</v>
      </c>
      <c r="AI78" s="122">
        <f t="shared" si="22"/>
        <v>526.27384615384608</v>
      </c>
    </row>
    <row r="79" spans="1:35" x14ac:dyDescent="0.25">
      <c r="A79" s="13">
        <v>102</v>
      </c>
      <c r="B79" s="116" t="str">
        <f t="shared" si="23"/>
        <v>2017KS Praha</v>
      </c>
      <c r="C79" s="13">
        <v>2017</v>
      </c>
      <c r="D79" s="13" t="s">
        <v>14</v>
      </c>
      <c r="E79" s="28">
        <v>387.48869999999999</v>
      </c>
      <c r="F79" s="15">
        <v>373</v>
      </c>
      <c r="G79" s="29">
        <v>730</v>
      </c>
      <c r="H79" s="15">
        <v>0</v>
      </c>
      <c r="I79" s="15">
        <v>0</v>
      </c>
      <c r="J79" s="15">
        <v>0</v>
      </c>
      <c r="K79" s="122" t="str">
        <f t="shared" si="13"/>
        <v>0</v>
      </c>
      <c r="L79" s="28">
        <v>0</v>
      </c>
      <c r="M79" s="15">
        <v>0</v>
      </c>
      <c r="N79" s="15">
        <v>0</v>
      </c>
      <c r="O79" s="122" t="str">
        <f t="shared" si="14"/>
        <v>0</v>
      </c>
      <c r="P79" s="28">
        <v>609</v>
      </c>
      <c r="Q79" s="15">
        <v>509</v>
      </c>
      <c r="R79" s="15">
        <v>474</v>
      </c>
      <c r="S79" s="124">
        <f t="shared" si="16"/>
        <v>339.90176817288801</v>
      </c>
      <c r="T79" s="15">
        <v>86</v>
      </c>
      <c r="U79" s="15">
        <v>98</v>
      </c>
      <c r="V79" s="15">
        <v>71</v>
      </c>
      <c r="W79" s="122">
        <f t="shared" si="17"/>
        <v>264.4387755102041</v>
      </c>
      <c r="X79" s="28">
        <v>122</v>
      </c>
      <c r="Y79" s="15">
        <v>87</v>
      </c>
      <c r="Z79" s="15">
        <v>165</v>
      </c>
      <c r="AA79" s="122">
        <f t="shared" si="18"/>
        <v>692.24137931034488</v>
      </c>
      <c r="AB79" s="28">
        <v>77</v>
      </c>
      <c r="AC79" s="15">
        <v>92</v>
      </c>
      <c r="AD79" s="15">
        <v>22</v>
      </c>
      <c r="AE79" s="124">
        <f t="shared" si="19"/>
        <v>87.282608695652172</v>
      </c>
      <c r="AF79" s="13">
        <f t="shared" si="15"/>
        <v>894</v>
      </c>
      <c r="AG79" s="13">
        <f t="shared" si="20"/>
        <v>786</v>
      </c>
      <c r="AH79" s="15">
        <f t="shared" si="24"/>
        <v>732</v>
      </c>
      <c r="AI79" s="122">
        <f t="shared" si="22"/>
        <v>339.92366412213738</v>
      </c>
    </row>
    <row r="80" spans="1:35" x14ac:dyDescent="0.25">
      <c r="A80" s="13">
        <v>103</v>
      </c>
      <c r="B80" s="116" t="str">
        <f t="shared" si="23"/>
        <v>2017KS Č. Budějovice</v>
      </c>
      <c r="C80" s="13">
        <v>2017</v>
      </c>
      <c r="D80" s="13" t="s">
        <v>25</v>
      </c>
      <c r="E80" s="28">
        <v>273.34660000000002</v>
      </c>
      <c r="F80" s="15">
        <v>202</v>
      </c>
      <c r="G80" s="29">
        <v>557</v>
      </c>
      <c r="H80" s="15">
        <v>0</v>
      </c>
      <c r="I80" s="15">
        <v>0</v>
      </c>
      <c r="J80" s="15">
        <v>0</v>
      </c>
      <c r="K80" s="122" t="str">
        <f t="shared" si="13"/>
        <v>0</v>
      </c>
      <c r="L80" s="28">
        <v>0</v>
      </c>
      <c r="M80" s="15">
        <v>0</v>
      </c>
      <c r="N80" s="15">
        <v>0</v>
      </c>
      <c r="O80" s="122" t="str">
        <f t="shared" si="14"/>
        <v>0</v>
      </c>
      <c r="P80" s="28">
        <v>254</v>
      </c>
      <c r="Q80" s="15">
        <v>243</v>
      </c>
      <c r="R80" s="15">
        <v>122</v>
      </c>
      <c r="S80" s="124">
        <f t="shared" si="16"/>
        <v>183.25102880658437</v>
      </c>
      <c r="T80" s="15">
        <v>79</v>
      </c>
      <c r="U80" s="15">
        <v>85</v>
      </c>
      <c r="V80" s="15">
        <v>25</v>
      </c>
      <c r="W80" s="122">
        <f t="shared" si="17"/>
        <v>107.35294117647059</v>
      </c>
      <c r="X80" s="28">
        <v>94</v>
      </c>
      <c r="Y80" s="15">
        <v>100</v>
      </c>
      <c r="Z80" s="15">
        <v>67</v>
      </c>
      <c r="AA80" s="122">
        <f t="shared" si="18"/>
        <v>244.55</v>
      </c>
      <c r="AB80" s="28">
        <v>7</v>
      </c>
      <c r="AC80" s="15">
        <v>6</v>
      </c>
      <c r="AD80" s="15">
        <v>1</v>
      </c>
      <c r="AE80" s="124">
        <f t="shared" si="19"/>
        <v>60.833333333333329</v>
      </c>
      <c r="AF80" s="13">
        <f t="shared" si="15"/>
        <v>434</v>
      </c>
      <c r="AG80" s="13">
        <f t="shared" si="20"/>
        <v>434</v>
      </c>
      <c r="AH80" s="15">
        <f t="shared" si="24"/>
        <v>215</v>
      </c>
      <c r="AI80" s="122">
        <f t="shared" si="22"/>
        <v>180.81797235023043</v>
      </c>
    </row>
    <row r="81" spans="1:35" x14ac:dyDescent="0.25">
      <c r="A81" s="13">
        <v>104</v>
      </c>
      <c r="B81" s="116" t="str">
        <f t="shared" si="23"/>
        <v>2017KS Plzeň</v>
      </c>
      <c r="C81" s="13">
        <v>2017</v>
      </c>
      <c r="D81" s="13" t="s">
        <v>34</v>
      </c>
      <c r="E81" s="28">
        <v>274.14909999999998</v>
      </c>
      <c r="F81" s="15">
        <v>274</v>
      </c>
      <c r="G81" s="29">
        <v>519</v>
      </c>
      <c r="H81" s="15">
        <v>0</v>
      </c>
      <c r="I81" s="15">
        <v>0</v>
      </c>
      <c r="J81" s="15">
        <v>0</v>
      </c>
      <c r="K81" s="122" t="str">
        <f t="shared" si="13"/>
        <v>0</v>
      </c>
      <c r="L81" s="28">
        <v>0</v>
      </c>
      <c r="M81" s="15">
        <v>0</v>
      </c>
      <c r="N81" s="15">
        <v>0</v>
      </c>
      <c r="O81" s="122" t="str">
        <f t="shared" si="14"/>
        <v>0</v>
      </c>
      <c r="P81" s="28">
        <v>547</v>
      </c>
      <c r="Q81" s="15">
        <v>557</v>
      </c>
      <c r="R81" s="15">
        <v>352</v>
      </c>
      <c r="S81" s="124">
        <f t="shared" si="16"/>
        <v>230.66427289048474</v>
      </c>
      <c r="T81" s="15">
        <v>117</v>
      </c>
      <c r="U81" s="15">
        <v>132</v>
      </c>
      <c r="V81" s="15">
        <v>55</v>
      </c>
      <c r="W81" s="122">
        <f t="shared" si="17"/>
        <v>152.08333333333334</v>
      </c>
      <c r="X81" s="28">
        <v>86</v>
      </c>
      <c r="Y81" s="15">
        <v>92</v>
      </c>
      <c r="Z81" s="15">
        <v>99</v>
      </c>
      <c r="AA81" s="122">
        <f t="shared" si="18"/>
        <v>392.77173913043475</v>
      </c>
      <c r="AB81" s="28">
        <v>92</v>
      </c>
      <c r="AC81" s="15">
        <v>77</v>
      </c>
      <c r="AD81" s="15">
        <v>31</v>
      </c>
      <c r="AE81" s="124">
        <f t="shared" si="19"/>
        <v>146.94805194805195</v>
      </c>
      <c r="AF81" s="13">
        <f t="shared" si="15"/>
        <v>842</v>
      </c>
      <c r="AG81" s="13">
        <f t="shared" si="20"/>
        <v>858</v>
      </c>
      <c r="AH81" s="15">
        <f t="shared" si="24"/>
        <v>537</v>
      </c>
      <c r="AI81" s="122">
        <f t="shared" si="22"/>
        <v>228.44405594405592</v>
      </c>
    </row>
    <row r="82" spans="1:35" x14ac:dyDescent="0.25">
      <c r="A82" s="13">
        <v>105</v>
      </c>
      <c r="B82" s="116" t="str">
        <f t="shared" si="23"/>
        <v>2017KS Ústí n. Labem</v>
      </c>
      <c r="C82" s="13">
        <v>2017</v>
      </c>
      <c r="D82" s="13" t="s">
        <v>44</v>
      </c>
      <c r="E82" s="28">
        <v>451.41419999999999</v>
      </c>
      <c r="F82" s="15">
        <v>368</v>
      </c>
      <c r="G82" s="29">
        <v>959</v>
      </c>
      <c r="H82" s="15">
        <v>0</v>
      </c>
      <c r="I82" s="15">
        <v>0</v>
      </c>
      <c r="J82" s="15">
        <v>0</v>
      </c>
      <c r="K82" s="122" t="str">
        <f t="shared" si="13"/>
        <v>0</v>
      </c>
      <c r="L82" s="28">
        <v>0</v>
      </c>
      <c r="M82" s="15">
        <v>0</v>
      </c>
      <c r="N82" s="15">
        <v>0</v>
      </c>
      <c r="O82" s="122" t="str">
        <f t="shared" si="14"/>
        <v>0</v>
      </c>
      <c r="P82" s="28">
        <v>622</v>
      </c>
      <c r="Q82" s="15">
        <v>482</v>
      </c>
      <c r="R82" s="15">
        <v>629</v>
      </c>
      <c r="S82" s="124">
        <f t="shared" si="16"/>
        <v>476.31742738589213</v>
      </c>
      <c r="T82" s="15">
        <v>198</v>
      </c>
      <c r="U82" s="15">
        <v>125</v>
      </c>
      <c r="V82" s="15">
        <v>170</v>
      </c>
      <c r="W82" s="122">
        <f t="shared" si="17"/>
        <v>496.40000000000003</v>
      </c>
      <c r="X82" s="28">
        <v>188</v>
      </c>
      <c r="Y82" s="15">
        <v>162</v>
      </c>
      <c r="Z82" s="15">
        <v>284</v>
      </c>
      <c r="AA82" s="122">
        <f t="shared" si="18"/>
        <v>639.87654320987656</v>
      </c>
      <c r="AB82" s="28">
        <v>45</v>
      </c>
      <c r="AC82" s="15">
        <v>51</v>
      </c>
      <c r="AD82" s="15">
        <v>31</v>
      </c>
      <c r="AE82" s="124">
        <f t="shared" si="19"/>
        <v>221.8627450980392</v>
      </c>
      <c r="AF82" s="13">
        <f t="shared" si="15"/>
        <v>1053</v>
      </c>
      <c r="AG82" s="13">
        <f t="shared" si="20"/>
        <v>820</v>
      </c>
      <c r="AH82" s="15">
        <f t="shared" si="24"/>
        <v>1114</v>
      </c>
      <c r="AI82" s="122">
        <f t="shared" si="22"/>
        <v>495.86585365853659</v>
      </c>
    </row>
    <row r="83" spans="1:35" x14ac:dyDescent="0.25">
      <c r="A83" s="13">
        <v>106</v>
      </c>
      <c r="B83" s="116" t="str">
        <f t="shared" si="23"/>
        <v>2017KS Hr. Králové</v>
      </c>
      <c r="C83" s="13">
        <v>2017</v>
      </c>
      <c r="D83" s="13" t="s">
        <v>55</v>
      </c>
      <c r="E83" s="28">
        <v>319.07679999999999</v>
      </c>
      <c r="F83" s="15">
        <v>330</v>
      </c>
      <c r="G83" s="29">
        <v>527</v>
      </c>
      <c r="H83" s="15">
        <v>0</v>
      </c>
      <c r="I83" s="15">
        <v>0</v>
      </c>
      <c r="J83" s="15">
        <v>0</v>
      </c>
      <c r="K83" s="122" t="str">
        <f t="shared" si="13"/>
        <v>0</v>
      </c>
      <c r="L83" s="28">
        <v>0</v>
      </c>
      <c r="M83" s="15">
        <v>0</v>
      </c>
      <c r="N83" s="15">
        <v>0</v>
      </c>
      <c r="O83" s="122" t="str">
        <f t="shared" si="14"/>
        <v>0</v>
      </c>
      <c r="P83" s="28">
        <v>415</v>
      </c>
      <c r="Q83" s="15">
        <v>378</v>
      </c>
      <c r="R83" s="15">
        <v>343</v>
      </c>
      <c r="S83" s="124">
        <f t="shared" si="16"/>
        <v>331.2037037037037</v>
      </c>
      <c r="T83" s="15">
        <v>103</v>
      </c>
      <c r="U83" s="15">
        <v>110</v>
      </c>
      <c r="V83" s="15">
        <v>89</v>
      </c>
      <c r="W83" s="122">
        <f>+IF(U83 =0,"-",V83/U83*365)</f>
        <v>295.31818181818181</v>
      </c>
      <c r="X83" s="28">
        <v>148</v>
      </c>
      <c r="Y83" s="15">
        <v>115</v>
      </c>
      <c r="Z83" s="15">
        <v>165</v>
      </c>
      <c r="AA83" s="122">
        <f t="shared" si="18"/>
        <v>523.695652173913</v>
      </c>
      <c r="AB83" s="28">
        <v>228</v>
      </c>
      <c r="AC83" s="15">
        <v>161</v>
      </c>
      <c r="AD83" s="15">
        <v>184</v>
      </c>
      <c r="AE83" s="124">
        <f t="shared" si="19"/>
        <v>417.14285714285711</v>
      </c>
      <c r="AF83" s="13">
        <f t="shared" si="15"/>
        <v>894</v>
      </c>
      <c r="AG83" s="13">
        <f t="shared" si="20"/>
        <v>764</v>
      </c>
      <c r="AH83" s="15">
        <f t="shared" si="24"/>
        <v>781</v>
      </c>
      <c r="AI83" s="122">
        <f t="shared" si="22"/>
        <v>373.12172774869111</v>
      </c>
    </row>
    <row r="84" spans="1:35" x14ac:dyDescent="0.25">
      <c r="A84" s="13">
        <v>107</v>
      </c>
      <c r="B84" s="116" t="str">
        <f t="shared" si="23"/>
        <v>2017KS Brno</v>
      </c>
      <c r="C84" s="13">
        <v>2017</v>
      </c>
      <c r="D84" s="13" t="s">
        <v>67</v>
      </c>
      <c r="E84" s="28">
        <v>534.62360000000001</v>
      </c>
      <c r="F84" s="15">
        <v>567</v>
      </c>
      <c r="G84" s="29">
        <v>781</v>
      </c>
      <c r="H84" s="15">
        <v>0</v>
      </c>
      <c r="I84" s="15">
        <v>0</v>
      </c>
      <c r="J84" s="15">
        <v>0</v>
      </c>
      <c r="K84" s="122" t="str">
        <f t="shared" si="13"/>
        <v>0</v>
      </c>
      <c r="L84" s="28">
        <v>0</v>
      </c>
      <c r="M84" s="15">
        <v>0</v>
      </c>
      <c r="N84" s="15">
        <v>0</v>
      </c>
      <c r="O84" s="122" t="str">
        <f t="shared" si="14"/>
        <v>0</v>
      </c>
      <c r="P84" s="28">
        <v>1580</v>
      </c>
      <c r="Q84" s="15">
        <v>1475</v>
      </c>
      <c r="R84" s="15">
        <v>1245</v>
      </c>
      <c r="S84" s="124">
        <f t="shared" si="16"/>
        <v>308.08474576271186</v>
      </c>
      <c r="T84" s="15">
        <v>114</v>
      </c>
      <c r="U84" s="15">
        <v>126</v>
      </c>
      <c r="V84" s="15">
        <v>138</v>
      </c>
      <c r="W84" s="122">
        <f t="shared" si="17"/>
        <v>399.76190476190482</v>
      </c>
      <c r="X84" s="28">
        <v>414</v>
      </c>
      <c r="Y84" s="15">
        <v>452</v>
      </c>
      <c r="Z84" s="15">
        <v>643</v>
      </c>
      <c r="AA84" s="122">
        <f t="shared" si="18"/>
        <v>519.23672566371681</v>
      </c>
      <c r="AB84" s="28">
        <v>72</v>
      </c>
      <c r="AC84" s="15">
        <v>60</v>
      </c>
      <c r="AD84" s="15">
        <v>42</v>
      </c>
      <c r="AE84" s="124">
        <f t="shared" si="19"/>
        <v>255.49999999999997</v>
      </c>
      <c r="AF84" s="13">
        <f t="shared" si="15"/>
        <v>2180</v>
      </c>
      <c r="AG84" s="13">
        <f t="shared" si="20"/>
        <v>2113</v>
      </c>
      <c r="AH84" s="15">
        <f t="shared" si="24"/>
        <v>2068</v>
      </c>
      <c r="AI84" s="122">
        <f t="shared" si="22"/>
        <v>357.22669190724088</v>
      </c>
    </row>
    <row r="85" spans="1:35" x14ac:dyDescent="0.25">
      <c r="A85" s="392">
        <v>108</v>
      </c>
      <c r="B85" s="393" t="str">
        <f t="shared" si="23"/>
        <v>2017KS Ostrava</v>
      </c>
      <c r="C85" s="392">
        <v>2017</v>
      </c>
      <c r="D85" s="392" t="s">
        <v>82</v>
      </c>
      <c r="E85" s="397">
        <v>343.58870000000002</v>
      </c>
      <c r="F85" s="396">
        <v>259</v>
      </c>
      <c r="G85" s="398">
        <v>720</v>
      </c>
      <c r="H85" s="397">
        <v>0</v>
      </c>
      <c r="I85" s="396">
        <v>0</v>
      </c>
      <c r="J85" s="396">
        <v>0</v>
      </c>
      <c r="K85" s="398" t="str">
        <f t="shared" si="13"/>
        <v>0</v>
      </c>
      <c r="L85" s="396">
        <v>0</v>
      </c>
      <c r="M85" s="396">
        <v>0</v>
      </c>
      <c r="N85" s="396">
        <v>0</v>
      </c>
      <c r="O85" s="398" t="str">
        <f t="shared" si="14"/>
        <v>0</v>
      </c>
      <c r="P85" s="397">
        <v>566</v>
      </c>
      <c r="Q85" s="396">
        <v>557</v>
      </c>
      <c r="R85" s="396">
        <v>400</v>
      </c>
      <c r="S85" s="398">
        <f t="shared" si="16"/>
        <v>262.11849192100539</v>
      </c>
      <c r="T85" s="396">
        <v>260</v>
      </c>
      <c r="U85" s="396">
        <v>268</v>
      </c>
      <c r="V85" s="396">
        <v>169</v>
      </c>
      <c r="W85" s="398">
        <f t="shared" si="17"/>
        <v>230.16791044776119</v>
      </c>
      <c r="X85" s="396">
        <v>247</v>
      </c>
      <c r="Y85" s="396">
        <v>189</v>
      </c>
      <c r="Z85" s="396">
        <v>382</v>
      </c>
      <c r="AA85" s="396">
        <f t="shared" si="18"/>
        <v>737.72486772486775</v>
      </c>
      <c r="AB85" s="397">
        <v>84</v>
      </c>
      <c r="AC85" s="396">
        <v>74</v>
      </c>
      <c r="AD85" s="396">
        <v>29</v>
      </c>
      <c r="AE85" s="398">
        <f t="shared" si="19"/>
        <v>143.04054054054055</v>
      </c>
      <c r="AF85" s="396">
        <f t="shared" si="15"/>
        <v>1157</v>
      </c>
      <c r="AG85" s="396">
        <f t="shared" si="20"/>
        <v>1088</v>
      </c>
      <c r="AH85" s="15">
        <f t="shared" si="24"/>
        <v>980</v>
      </c>
      <c r="AI85" s="396">
        <f t="shared" si="22"/>
        <v>328.76838235294116</v>
      </c>
    </row>
    <row r="86" spans="1:35" x14ac:dyDescent="0.25">
      <c r="A86" s="13">
        <v>101</v>
      </c>
      <c r="B86" s="116" t="str">
        <f t="shared" ref="B86:B93" si="25">CONCATENATE(C86,D86)</f>
        <v>2018MS Praha</v>
      </c>
      <c r="C86" s="13">
        <v>2018</v>
      </c>
      <c r="D86" s="13" t="s">
        <v>3</v>
      </c>
      <c r="E86" s="28">
        <v>569</v>
      </c>
      <c r="F86" s="15">
        <v>427</v>
      </c>
      <c r="G86" s="29">
        <v>1231</v>
      </c>
      <c r="H86" s="15">
        <v>0</v>
      </c>
      <c r="I86" s="15">
        <v>0</v>
      </c>
      <c r="J86" s="15">
        <v>0</v>
      </c>
      <c r="K86" s="15" t="str">
        <f t="shared" ref="K86:K93" si="26">+IF(I86 =0,"0",J86/I86*365)</f>
        <v>0</v>
      </c>
      <c r="L86" s="28">
        <v>0</v>
      </c>
      <c r="M86" s="15">
        <v>0</v>
      </c>
      <c r="N86" s="15">
        <v>0</v>
      </c>
      <c r="O86" s="15" t="str">
        <f t="shared" ref="O86:O93" si="27">+IF(M86 =0,"0",N86/M86*365)</f>
        <v>0</v>
      </c>
      <c r="P86" s="28">
        <v>2465</v>
      </c>
      <c r="Q86" s="15">
        <v>2374</v>
      </c>
      <c r="R86" s="15">
        <v>2658</v>
      </c>
      <c r="S86" s="29">
        <f t="shared" si="16"/>
        <v>408.66470092670602</v>
      </c>
      <c r="T86" s="15">
        <v>345</v>
      </c>
      <c r="U86" s="15">
        <v>356</v>
      </c>
      <c r="V86" s="15">
        <v>582</v>
      </c>
      <c r="W86" s="15">
        <f t="shared" si="17"/>
        <v>596.71348314606746</v>
      </c>
      <c r="X86" s="28">
        <v>415</v>
      </c>
      <c r="Y86" s="15">
        <v>378</v>
      </c>
      <c r="Z86" s="15">
        <v>1229</v>
      </c>
      <c r="AA86" s="15">
        <f t="shared" si="18"/>
        <v>1186.7328042328043</v>
      </c>
      <c r="AB86" s="28">
        <v>324</v>
      </c>
      <c r="AC86" s="15">
        <v>296</v>
      </c>
      <c r="AD86" s="15">
        <v>362</v>
      </c>
      <c r="AE86" s="29">
        <f t="shared" si="19"/>
        <v>446.38513513513516</v>
      </c>
      <c r="AF86" s="13">
        <f t="shared" ref="AF86:AF93" si="28">AB86+X86+T86+P86+L86+I86</f>
        <v>3549</v>
      </c>
      <c r="AG86" s="13">
        <f t="shared" ref="AG86:AG93" si="29">AC86+Y86+U86+Q86+M86+J86</f>
        <v>3404</v>
      </c>
      <c r="AH86" s="15">
        <f t="shared" si="24"/>
        <v>4831</v>
      </c>
      <c r="AI86" s="15">
        <f t="shared" ref="AI86:AI93" si="30">+IF(AG86 =0,"-",AH86/AG86*365)</f>
        <v>518.01263219741486</v>
      </c>
    </row>
    <row r="87" spans="1:35" x14ac:dyDescent="0.25">
      <c r="A87" s="13">
        <v>102</v>
      </c>
      <c r="B87" s="116" t="str">
        <f t="shared" si="25"/>
        <v>2018KS Praha</v>
      </c>
      <c r="C87" s="13">
        <v>2018</v>
      </c>
      <c r="D87" s="13" t="s">
        <v>14</v>
      </c>
      <c r="E87" s="28">
        <v>366</v>
      </c>
      <c r="F87" s="15">
        <v>278</v>
      </c>
      <c r="G87" s="29">
        <v>839</v>
      </c>
      <c r="H87" s="15">
        <v>0</v>
      </c>
      <c r="I87" s="15">
        <v>0</v>
      </c>
      <c r="J87" s="15">
        <v>0</v>
      </c>
      <c r="K87" s="122" t="str">
        <f t="shared" si="26"/>
        <v>0</v>
      </c>
      <c r="L87" s="28">
        <v>0</v>
      </c>
      <c r="M87" s="15">
        <v>0</v>
      </c>
      <c r="N87" s="15">
        <v>0</v>
      </c>
      <c r="O87" s="122" t="str">
        <f t="shared" si="27"/>
        <v>0</v>
      </c>
      <c r="P87" s="28">
        <v>666</v>
      </c>
      <c r="Q87" s="15">
        <v>507</v>
      </c>
      <c r="R87" s="15">
        <v>636</v>
      </c>
      <c r="S87" s="124">
        <f t="shared" si="16"/>
        <v>457.86982248520707</v>
      </c>
      <c r="T87" s="15">
        <v>138</v>
      </c>
      <c r="U87" s="15">
        <v>110</v>
      </c>
      <c r="V87" s="15">
        <v>99</v>
      </c>
      <c r="W87" s="122">
        <f t="shared" si="17"/>
        <v>328.5</v>
      </c>
      <c r="X87" s="28">
        <v>136</v>
      </c>
      <c r="Y87" s="15">
        <v>86</v>
      </c>
      <c r="Z87" s="15">
        <v>215</v>
      </c>
      <c r="AA87" s="122">
        <f t="shared" si="18"/>
        <v>912.5</v>
      </c>
      <c r="AB87" s="28">
        <v>71</v>
      </c>
      <c r="AC87" s="15">
        <v>60</v>
      </c>
      <c r="AD87" s="15">
        <v>33</v>
      </c>
      <c r="AE87" s="124">
        <f t="shared" si="19"/>
        <v>200.75000000000003</v>
      </c>
      <c r="AF87" s="13">
        <f t="shared" si="28"/>
        <v>1011</v>
      </c>
      <c r="AG87" s="13">
        <f t="shared" si="29"/>
        <v>763</v>
      </c>
      <c r="AH87" s="15">
        <f t="shared" si="24"/>
        <v>983</v>
      </c>
      <c r="AI87" s="122">
        <f t="shared" si="30"/>
        <v>470.24246395806028</v>
      </c>
    </row>
    <row r="88" spans="1:35" x14ac:dyDescent="0.25">
      <c r="A88" s="13">
        <v>103</v>
      </c>
      <c r="B88" s="116" t="str">
        <f t="shared" si="25"/>
        <v>2018KS Č. Budějovice</v>
      </c>
      <c r="C88" s="13">
        <v>2018</v>
      </c>
      <c r="D88" s="13" t="s">
        <v>25</v>
      </c>
      <c r="E88" s="28">
        <v>207</v>
      </c>
      <c r="F88" s="15">
        <v>147</v>
      </c>
      <c r="G88" s="29">
        <v>440</v>
      </c>
      <c r="H88" s="15">
        <v>0</v>
      </c>
      <c r="I88" s="15">
        <v>0</v>
      </c>
      <c r="J88" s="15">
        <v>0</v>
      </c>
      <c r="K88" s="122" t="str">
        <f t="shared" si="26"/>
        <v>0</v>
      </c>
      <c r="L88" s="28">
        <v>0</v>
      </c>
      <c r="M88" s="15">
        <v>0</v>
      </c>
      <c r="N88" s="15">
        <v>0</v>
      </c>
      <c r="O88" s="122" t="str">
        <f t="shared" si="27"/>
        <v>0</v>
      </c>
      <c r="P88" s="28">
        <v>321</v>
      </c>
      <c r="Q88" s="15">
        <v>278</v>
      </c>
      <c r="R88" s="15">
        <v>162</v>
      </c>
      <c r="S88" s="124">
        <f t="shared" si="16"/>
        <v>212.69784172661872</v>
      </c>
      <c r="T88" s="15">
        <v>94</v>
      </c>
      <c r="U88" s="15">
        <v>83</v>
      </c>
      <c r="V88" s="15">
        <v>36</v>
      </c>
      <c r="W88" s="122">
        <f t="shared" si="17"/>
        <v>158.31325301204819</v>
      </c>
      <c r="X88" s="28">
        <v>74</v>
      </c>
      <c r="Y88" s="15">
        <v>95</v>
      </c>
      <c r="Z88" s="15">
        <v>46</v>
      </c>
      <c r="AA88" s="122">
        <f t="shared" si="18"/>
        <v>176.73684210526315</v>
      </c>
      <c r="AB88" s="28">
        <v>10</v>
      </c>
      <c r="AC88" s="15">
        <v>8</v>
      </c>
      <c r="AD88" s="15">
        <v>3</v>
      </c>
      <c r="AE88" s="124">
        <f t="shared" si="19"/>
        <v>136.875</v>
      </c>
      <c r="AF88" s="13">
        <f t="shared" si="28"/>
        <v>499</v>
      </c>
      <c r="AG88" s="13">
        <f t="shared" si="29"/>
        <v>464</v>
      </c>
      <c r="AH88" s="15">
        <f t="shared" si="24"/>
        <v>247</v>
      </c>
      <c r="AI88" s="122">
        <f t="shared" si="30"/>
        <v>194.29956896551724</v>
      </c>
    </row>
    <row r="89" spans="1:35" x14ac:dyDescent="0.25">
      <c r="A89" s="13">
        <v>104</v>
      </c>
      <c r="B89" s="116" t="str">
        <f t="shared" si="25"/>
        <v>2018KS Plzeň</v>
      </c>
      <c r="C89" s="13">
        <v>2018</v>
      </c>
      <c r="D89" s="13" t="s">
        <v>34</v>
      </c>
      <c r="E89" s="28">
        <v>258</v>
      </c>
      <c r="F89" s="15">
        <v>277</v>
      </c>
      <c r="G89" s="29">
        <v>481</v>
      </c>
      <c r="H89" s="15">
        <v>0</v>
      </c>
      <c r="I89" s="15">
        <v>0</v>
      </c>
      <c r="J89" s="15">
        <v>0</v>
      </c>
      <c r="K89" s="122" t="str">
        <f t="shared" si="26"/>
        <v>0</v>
      </c>
      <c r="L89" s="28">
        <v>0</v>
      </c>
      <c r="M89" s="15">
        <v>0</v>
      </c>
      <c r="N89" s="15">
        <v>0</v>
      </c>
      <c r="O89" s="122" t="str">
        <f t="shared" si="27"/>
        <v>0</v>
      </c>
      <c r="P89" s="28">
        <v>730</v>
      </c>
      <c r="Q89" s="15">
        <v>589</v>
      </c>
      <c r="R89" s="15">
        <v>494</v>
      </c>
      <c r="S89" s="124">
        <f t="shared" si="16"/>
        <v>306.12903225806451</v>
      </c>
      <c r="T89" s="15">
        <v>107</v>
      </c>
      <c r="U89" s="15">
        <v>86</v>
      </c>
      <c r="V89" s="15">
        <v>76</v>
      </c>
      <c r="W89" s="122">
        <f t="shared" si="17"/>
        <v>322.55813953488371</v>
      </c>
      <c r="X89" s="28">
        <v>103</v>
      </c>
      <c r="Y89" s="15">
        <v>86</v>
      </c>
      <c r="Z89" s="15">
        <v>116</v>
      </c>
      <c r="AA89" s="122">
        <f t="shared" si="18"/>
        <v>492.32558139534882</v>
      </c>
      <c r="AB89" s="28">
        <v>83</v>
      </c>
      <c r="AC89" s="15">
        <v>88</v>
      </c>
      <c r="AD89" s="15">
        <v>26</v>
      </c>
      <c r="AE89" s="124">
        <f t="shared" si="19"/>
        <v>107.84090909090909</v>
      </c>
      <c r="AF89" s="13">
        <f t="shared" si="28"/>
        <v>1023</v>
      </c>
      <c r="AG89" s="13">
        <f t="shared" si="29"/>
        <v>849</v>
      </c>
      <c r="AH89" s="15">
        <f t="shared" si="24"/>
        <v>712</v>
      </c>
      <c r="AI89" s="122">
        <f t="shared" si="30"/>
        <v>306.1012956419317</v>
      </c>
    </row>
    <row r="90" spans="1:35" x14ac:dyDescent="0.25">
      <c r="A90" s="13">
        <v>105</v>
      </c>
      <c r="B90" s="116" t="str">
        <f t="shared" si="25"/>
        <v>2018KS Ústí n. Labem</v>
      </c>
      <c r="C90" s="13">
        <v>2018</v>
      </c>
      <c r="D90" s="13" t="s">
        <v>44</v>
      </c>
      <c r="E90" s="28">
        <v>436</v>
      </c>
      <c r="F90" s="15">
        <v>363</v>
      </c>
      <c r="G90" s="29">
        <v>938</v>
      </c>
      <c r="H90" s="15">
        <v>0</v>
      </c>
      <c r="I90" s="15">
        <v>0</v>
      </c>
      <c r="J90" s="15">
        <v>0</v>
      </c>
      <c r="K90" s="122" t="str">
        <f t="shared" si="26"/>
        <v>0</v>
      </c>
      <c r="L90" s="28">
        <v>0</v>
      </c>
      <c r="M90" s="15">
        <v>0</v>
      </c>
      <c r="N90" s="15">
        <v>0</v>
      </c>
      <c r="O90" s="122" t="str">
        <f t="shared" si="27"/>
        <v>0</v>
      </c>
      <c r="P90" s="28">
        <v>577</v>
      </c>
      <c r="Q90" s="15">
        <v>521</v>
      </c>
      <c r="R90" s="15">
        <v>686</v>
      </c>
      <c r="S90" s="124">
        <f t="shared" si="16"/>
        <v>480.59500959692895</v>
      </c>
      <c r="T90" s="15">
        <v>149</v>
      </c>
      <c r="U90" s="15">
        <v>163</v>
      </c>
      <c r="V90" s="15">
        <v>156</v>
      </c>
      <c r="W90" s="122">
        <f t="shared" si="17"/>
        <v>349.32515337423314</v>
      </c>
      <c r="X90" s="28">
        <v>120</v>
      </c>
      <c r="Y90" s="15">
        <v>134</v>
      </c>
      <c r="Z90" s="15">
        <v>270</v>
      </c>
      <c r="AA90" s="122">
        <f t="shared" si="18"/>
        <v>735.44776119402979</v>
      </c>
      <c r="AB90" s="28">
        <v>37</v>
      </c>
      <c r="AC90" s="15">
        <v>42</v>
      </c>
      <c r="AD90" s="15">
        <v>26</v>
      </c>
      <c r="AE90" s="124">
        <f t="shared" si="19"/>
        <v>225.95238095238096</v>
      </c>
      <c r="AF90" s="13">
        <f t="shared" si="28"/>
        <v>883</v>
      </c>
      <c r="AG90" s="13">
        <f t="shared" si="29"/>
        <v>860</v>
      </c>
      <c r="AH90" s="15">
        <f t="shared" si="24"/>
        <v>1138</v>
      </c>
      <c r="AI90" s="122">
        <f t="shared" si="30"/>
        <v>482.98837209302332</v>
      </c>
    </row>
    <row r="91" spans="1:35" x14ac:dyDescent="0.25">
      <c r="A91" s="13">
        <v>106</v>
      </c>
      <c r="B91" s="116" t="str">
        <f t="shared" si="25"/>
        <v>2018KS Hr. Králové</v>
      </c>
      <c r="C91" s="13">
        <v>2018</v>
      </c>
      <c r="D91" s="13" t="s">
        <v>55</v>
      </c>
      <c r="E91" s="28">
        <v>382</v>
      </c>
      <c r="F91" s="15">
        <v>367</v>
      </c>
      <c r="G91" s="29">
        <v>653</v>
      </c>
      <c r="H91" s="15">
        <v>0</v>
      </c>
      <c r="I91" s="15">
        <v>0</v>
      </c>
      <c r="J91" s="15">
        <v>0</v>
      </c>
      <c r="K91" s="122" t="str">
        <f t="shared" si="26"/>
        <v>0</v>
      </c>
      <c r="L91" s="28">
        <v>0</v>
      </c>
      <c r="M91" s="15">
        <v>0</v>
      </c>
      <c r="N91" s="15">
        <v>0</v>
      </c>
      <c r="O91" s="122" t="str">
        <f t="shared" si="27"/>
        <v>0</v>
      </c>
      <c r="P91" s="28">
        <v>401</v>
      </c>
      <c r="Q91" s="15">
        <v>320</v>
      </c>
      <c r="R91" s="15">
        <v>425</v>
      </c>
      <c r="S91" s="124">
        <f t="shared" si="16"/>
        <v>484.765625</v>
      </c>
      <c r="T91" s="15">
        <v>108</v>
      </c>
      <c r="U91" s="15">
        <v>96</v>
      </c>
      <c r="V91" s="15">
        <v>101</v>
      </c>
      <c r="W91" s="122">
        <f t="shared" si="17"/>
        <v>384.01041666666663</v>
      </c>
      <c r="X91" s="28">
        <v>129</v>
      </c>
      <c r="Y91" s="15">
        <v>143</v>
      </c>
      <c r="Z91" s="15">
        <v>151</v>
      </c>
      <c r="AA91" s="122">
        <f t="shared" si="18"/>
        <v>385.41958041958048</v>
      </c>
      <c r="AB91" s="28">
        <v>255</v>
      </c>
      <c r="AC91" s="15">
        <v>220</v>
      </c>
      <c r="AD91" s="15">
        <v>219</v>
      </c>
      <c r="AE91" s="124">
        <f t="shared" si="19"/>
        <v>363.34090909090912</v>
      </c>
      <c r="AF91" s="13">
        <f t="shared" si="28"/>
        <v>893</v>
      </c>
      <c r="AG91" s="13">
        <f t="shared" si="29"/>
        <v>779</v>
      </c>
      <c r="AH91" s="15">
        <f t="shared" si="24"/>
        <v>896</v>
      </c>
      <c r="AI91" s="122">
        <f t="shared" si="30"/>
        <v>419.82028241335047</v>
      </c>
    </row>
    <row r="92" spans="1:35" x14ac:dyDescent="0.25">
      <c r="A92" s="13">
        <v>107</v>
      </c>
      <c r="B92" s="116" t="str">
        <f t="shared" si="25"/>
        <v>2018KS Brno</v>
      </c>
      <c r="C92" s="13">
        <v>2018</v>
      </c>
      <c r="D92" s="13" t="s">
        <v>67</v>
      </c>
      <c r="E92" s="28">
        <v>516</v>
      </c>
      <c r="F92" s="15">
        <v>592</v>
      </c>
      <c r="G92" s="29">
        <v>806</v>
      </c>
      <c r="H92" s="15">
        <v>0</v>
      </c>
      <c r="I92" s="15">
        <v>0</v>
      </c>
      <c r="J92" s="15">
        <v>0</v>
      </c>
      <c r="K92" s="122" t="str">
        <f t="shared" si="26"/>
        <v>0</v>
      </c>
      <c r="L92" s="28">
        <v>0</v>
      </c>
      <c r="M92" s="15">
        <v>0</v>
      </c>
      <c r="N92" s="15">
        <v>0</v>
      </c>
      <c r="O92" s="122" t="str">
        <f t="shared" si="27"/>
        <v>0</v>
      </c>
      <c r="P92" s="28">
        <v>1185</v>
      </c>
      <c r="Q92" s="15">
        <v>1218</v>
      </c>
      <c r="R92" s="15">
        <v>1217</v>
      </c>
      <c r="S92" s="124">
        <f t="shared" si="16"/>
        <v>364.70032840722496</v>
      </c>
      <c r="T92" s="15">
        <v>158</v>
      </c>
      <c r="U92" s="15">
        <v>132</v>
      </c>
      <c r="V92" s="15">
        <v>164</v>
      </c>
      <c r="W92" s="122">
        <f t="shared" si="17"/>
        <v>453.4848484848485</v>
      </c>
      <c r="X92" s="28">
        <v>491</v>
      </c>
      <c r="Y92" s="15">
        <v>452</v>
      </c>
      <c r="Z92" s="15">
        <v>682</v>
      </c>
      <c r="AA92" s="122">
        <f t="shared" si="18"/>
        <v>550.73008849557527</v>
      </c>
      <c r="AB92" s="28">
        <v>116</v>
      </c>
      <c r="AC92" s="15">
        <v>82</v>
      </c>
      <c r="AD92" s="15">
        <v>76</v>
      </c>
      <c r="AE92" s="124">
        <f t="shared" si="19"/>
        <v>338.29268292682929</v>
      </c>
      <c r="AF92" s="13">
        <f t="shared" si="28"/>
        <v>1950</v>
      </c>
      <c r="AG92" s="13">
        <f t="shared" si="29"/>
        <v>1884</v>
      </c>
      <c r="AH92" s="15">
        <f t="shared" si="24"/>
        <v>2139</v>
      </c>
      <c r="AI92" s="122">
        <f t="shared" si="30"/>
        <v>414.40286624203821</v>
      </c>
    </row>
    <row r="93" spans="1:35" ht="16.5" thickBot="1" x14ac:dyDescent="0.3">
      <c r="A93" s="18">
        <v>108</v>
      </c>
      <c r="B93" s="117" t="str">
        <f t="shared" si="25"/>
        <v>2018KS Ostrava</v>
      </c>
      <c r="C93" s="18">
        <v>2018</v>
      </c>
      <c r="D93" s="18" t="s">
        <v>82</v>
      </c>
      <c r="E93" s="30">
        <v>345</v>
      </c>
      <c r="F93" s="20">
        <v>304</v>
      </c>
      <c r="G93" s="31">
        <v>712</v>
      </c>
      <c r="H93" s="30">
        <v>0</v>
      </c>
      <c r="I93" s="20">
        <v>0</v>
      </c>
      <c r="J93" s="20">
        <v>0</v>
      </c>
      <c r="K93" s="31" t="str">
        <f t="shared" si="26"/>
        <v>0</v>
      </c>
      <c r="L93" s="20">
        <v>0</v>
      </c>
      <c r="M93" s="20">
        <v>0</v>
      </c>
      <c r="N93" s="20">
        <v>0</v>
      </c>
      <c r="O93" s="31" t="str">
        <f t="shared" si="27"/>
        <v>0</v>
      </c>
      <c r="P93" s="30">
        <v>657</v>
      </c>
      <c r="Q93" s="20">
        <v>717</v>
      </c>
      <c r="R93" s="20">
        <v>342</v>
      </c>
      <c r="S93" s="31">
        <f t="shared" si="16"/>
        <v>174.10041841004184</v>
      </c>
      <c r="T93" s="20">
        <v>326</v>
      </c>
      <c r="U93" s="20">
        <v>275</v>
      </c>
      <c r="V93" s="20">
        <v>221</v>
      </c>
      <c r="W93" s="31">
        <f t="shared" si="17"/>
        <v>293.32727272727271</v>
      </c>
      <c r="X93" s="20">
        <v>211</v>
      </c>
      <c r="Y93" s="20">
        <v>353</v>
      </c>
      <c r="Z93" s="20">
        <v>240</v>
      </c>
      <c r="AA93" s="20">
        <f t="shared" si="18"/>
        <v>248.1586402266289</v>
      </c>
      <c r="AB93" s="30">
        <v>116</v>
      </c>
      <c r="AC93" s="20">
        <v>97</v>
      </c>
      <c r="AD93" s="20">
        <v>48</v>
      </c>
      <c r="AE93" s="31">
        <f t="shared" si="19"/>
        <v>180.61855670103094</v>
      </c>
      <c r="AF93" s="20">
        <f t="shared" si="28"/>
        <v>1310</v>
      </c>
      <c r="AG93" s="20">
        <f t="shared" si="29"/>
        <v>1442</v>
      </c>
      <c r="AH93" s="20">
        <f t="shared" si="24"/>
        <v>851</v>
      </c>
      <c r="AI93" s="20">
        <f t="shared" si="30"/>
        <v>215.40568654646324</v>
      </c>
    </row>
    <row r="94" spans="1:35" ht="16.5" thickTop="1" x14ac:dyDescent="0.25"/>
  </sheetData>
  <sheetProtection algorithmName="SHA-512" hashValue="EYRzgI7OMS5Ggs+yAkPJnezuqJvCohgxKfjpbUCohKGy5fGBthXcPvhlolETNh4h7Rsf7T/33HhZ3d1mXYw7xQ==" saltValue="+fWVKoWfAzKUHnyRr3Ii0w==" spinCount="100000" sheet="1" objects="1" scenarios="1"/>
  <mergeCells count="8">
    <mergeCell ref="E4:G4"/>
    <mergeCell ref="AF4:AI4"/>
    <mergeCell ref="AB4:AE4"/>
    <mergeCell ref="X4:AA4"/>
    <mergeCell ref="T4:W4"/>
    <mergeCell ref="P4:S4"/>
    <mergeCell ref="L4:O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5" tint="0.39997558519241921"/>
  </sheetPr>
  <dimension ref="A1:N1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customWidth="1"/>
    <col min="6" max="6" width="14.625" customWidth="1"/>
    <col min="7" max="14" width="12.625" customWidth="1"/>
  </cols>
  <sheetData>
    <row r="1" spans="1:14" x14ac:dyDescent="0.25">
      <c r="A1" s="3" t="s">
        <v>274</v>
      </c>
    </row>
    <row r="2" spans="1:14" ht="16.5" thickBot="1" x14ac:dyDescent="0.3">
      <c r="A2" s="3" t="s">
        <v>198</v>
      </c>
    </row>
    <row r="3" spans="1:14" ht="16.5" customHeight="1" thickTop="1" x14ac:dyDescent="0.25">
      <c r="A3" s="137"/>
      <c r="B3" s="138"/>
      <c r="C3" s="496" t="s">
        <v>1</v>
      </c>
      <c r="D3" s="497"/>
      <c r="E3" s="498"/>
      <c r="F3" s="504" t="s">
        <v>109</v>
      </c>
      <c r="G3" s="499"/>
      <c r="H3" s="499"/>
      <c r="I3" s="499"/>
      <c r="J3" s="505"/>
      <c r="K3" s="53"/>
      <c r="L3" s="504" t="s">
        <v>110</v>
      </c>
      <c r="M3" s="499"/>
      <c r="N3" s="505"/>
    </row>
    <row r="4" spans="1:14" ht="48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52" t="s">
        <v>182</v>
      </c>
      <c r="G4" s="6" t="s">
        <v>183</v>
      </c>
      <c r="H4" s="6" t="s">
        <v>185</v>
      </c>
      <c r="I4" s="6" t="s">
        <v>112</v>
      </c>
      <c r="J4" s="46" t="s">
        <v>177</v>
      </c>
      <c r="K4" s="54" t="s">
        <v>176</v>
      </c>
      <c r="L4" s="52" t="s">
        <v>101</v>
      </c>
      <c r="M4" s="6" t="s">
        <v>102</v>
      </c>
      <c r="N4" s="46" t="s">
        <v>103</v>
      </c>
    </row>
    <row r="5" spans="1:14" ht="16.5" thickTop="1" x14ac:dyDescent="0.25">
      <c r="A5" s="115">
        <v>101</v>
      </c>
      <c r="B5" s="119" t="s">
        <v>3</v>
      </c>
      <c r="C5" s="418">
        <v>569</v>
      </c>
      <c r="D5" s="419">
        <v>427</v>
      </c>
      <c r="E5" s="420">
        <v>1231</v>
      </c>
      <c r="F5" s="13">
        <v>3549</v>
      </c>
      <c r="G5" s="13">
        <v>3404</v>
      </c>
      <c r="H5" s="13">
        <v>4831</v>
      </c>
      <c r="I5" s="121">
        <f>G5/F5*100</f>
        <v>95.914342068188219</v>
      </c>
      <c r="J5" s="124">
        <f>H5/G5*365</f>
        <v>518.01263219741486</v>
      </c>
      <c r="K5" s="124">
        <v>27</v>
      </c>
      <c r="L5" s="26">
        <f>F5/$K5</f>
        <v>131.44444444444446</v>
      </c>
      <c r="M5" s="10">
        <f t="shared" ref="M5:N5" si="0">G5/$K5</f>
        <v>126.07407407407408</v>
      </c>
      <c r="N5" s="27">
        <f t="shared" si="0"/>
        <v>178.92592592592592</v>
      </c>
    </row>
    <row r="6" spans="1:14" x14ac:dyDescent="0.25">
      <c r="A6" s="13">
        <v>102</v>
      </c>
      <c r="B6" s="88" t="s">
        <v>14</v>
      </c>
      <c r="C6" s="421">
        <v>366</v>
      </c>
      <c r="D6" s="422">
        <v>278</v>
      </c>
      <c r="E6" s="423">
        <v>839</v>
      </c>
      <c r="F6" s="13">
        <v>1011</v>
      </c>
      <c r="G6" s="13">
        <v>763</v>
      </c>
      <c r="H6" s="13">
        <v>983</v>
      </c>
      <c r="I6" s="16">
        <f t="shared" ref="I6:I13" si="1">G6/F6*100</f>
        <v>75.469831849653815</v>
      </c>
      <c r="J6" s="29">
        <f t="shared" ref="J6:J13" si="2">H6/G6*365</f>
        <v>470.24246395806028</v>
      </c>
      <c r="K6" s="29">
        <v>7</v>
      </c>
      <c r="L6" s="28">
        <f t="shared" ref="L6:L12" si="3">F6/$K6</f>
        <v>144.42857142857142</v>
      </c>
      <c r="M6" s="15">
        <f t="shared" ref="M6:M12" si="4">G6/$K6</f>
        <v>109</v>
      </c>
      <c r="N6" s="29">
        <f t="shared" ref="N6:N12" si="5">H6/$K6</f>
        <v>140.42857142857142</v>
      </c>
    </row>
    <row r="7" spans="1:14" x14ac:dyDescent="0.25">
      <c r="A7" s="13">
        <v>103</v>
      </c>
      <c r="B7" s="88" t="s">
        <v>25</v>
      </c>
      <c r="C7" s="421">
        <v>207</v>
      </c>
      <c r="D7" s="422">
        <v>147</v>
      </c>
      <c r="E7" s="423">
        <v>440</v>
      </c>
      <c r="F7" s="13">
        <v>499</v>
      </c>
      <c r="G7" s="13">
        <v>464</v>
      </c>
      <c r="H7" s="13">
        <v>247</v>
      </c>
      <c r="I7" s="16">
        <f t="shared" si="1"/>
        <v>92.985971943887776</v>
      </c>
      <c r="J7" s="29">
        <f t="shared" si="2"/>
        <v>194.29956896551724</v>
      </c>
      <c r="K7" s="29">
        <v>5</v>
      </c>
      <c r="L7" s="28">
        <f t="shared" si="3"/>
        <v>99.8</v>
      </c>
      <c r="M7" s="15">
        <f t="shared" si="4"/>
        <v>92.8</v>
      </c>
      <c r="N7" s="29">
        <f t="shared" si="5"/>
        <v>49.4</v>
      </c>
    </row>
    <row r="8" spans="1:14" x14ac:dyDescent="0.25">
      <c r="A8" s="13">
        <v>104</v>
      </c>
      <c r="B8" s="88" t="s">
        <v>34</v>
      </c>
      <c r="C8" s="421">
        <v>258</v>
      </c>
      <c r="D8" s="422">
        <v>277</v>
      </c>
      <c r="E8" s="423">
        <v>481</v>
      </c>
      <c r="F8" s="13">
        <v>1023</v>
      </c>
      <c r="G8" s="13">
        <v>849</v>
      </c>
      <c r="H8" s="13">
        <v>712</v>
      </c>
      <c r="I8" s="16">
        <f t="shared" si="1"/>
        <v>82.991202346041064</v>
      </c>
      <c r="J8" s="29">
        <f t="shared" si="2"/>
        <v>306.1012956419317</v>
      </c>
      <c r="K8" s="29">
        <v>7</v>
      </c>
      <c r="L8" s="28">
        <f t="shared" si="3"/>
        <v>146.14285714285714</v>
      </c>
      <c r="M8" s="15">
        <f t="shared" si="4"/>
        <v>121.28571428571429</v>
      </c>
      <c r="N8" s="29">
        <f t="shared" si="5"/>
        <v>101.71428571428571</v>
      </c>
    </row>
    <row r="9" spans="1:14" x14ac:dyDescent="0.25">
      <c r="A9" s="13">
        <v>105</v>
      </c>
      <c r="B9" s="88" t="s">
        <v>44</v>
      </c>
      <c r="C9" s="421">
        <v>436</v>
      </c>
      <c r="D9" s="422">
        <v>363</v>
      </c>
      <c r="E9" s="423">
        <v>938</v>
      </c>
      <c r="F9" s="13">
        <v>883</v>
      </c>
      <c r="G9" s="13">
        <v>860</v>
      </c>
      <c r="H9" s="13">
        <v>1138</v>
      </c>
      <c r="I9" s="16">
        <f t="shared" si="1"/>
        <v>97.395243488108719</v>
      </c>
      <c r="J9" s="29">
        <f t="shared" si="2"/>
        <v>482.98837209302332</v>
      </c>
      <c r="K9" s="29">
        <v>5</v>
      </c>
      <c r="L9" s="28">
        <f t="shared" si="3"/>
        <v>176.6</v>
      </c>
      <c r="M9" s="15">
        <f t="shared" si="4"/>
        <v>172</v>
      </c>
      <c r="N9" s="29">
        <f t="shared" si="5"/>
        <v>227.6</v>
      </c>
    </row>
    <row r="10" spans="1:14" x14ac:dyDescent="0.25">
      <c r="A10" s="13">
        <v>106</v>
      </c>
      <c r="B10" s="88" t="s">
        <v>55</v>
      </c>
      <c r="C10" s="421">
        <v>382</v>
      </c>
      <c r="D10" s="422">
        <v>367</v>
      </c>
      <c r="E10" s="423">
        <v>653</v>
      </c>
      <c r="F10" s="13">
        <v>893</v>
      </c>
      <c r="G10" s="13">
        <v>779</v>
      </c>
      <c r="H10" s="13">
        <v>896</v>
      </c>
      <c r="I10" s="16">
        <f t="shared" si="1"/>
        <v>87.2340425531915</v>
      </c>
      <c r="J10" s="29">
        <f t="shared" si="2"/>
        <v>419.82028241335047</v>
      </c>
      <c r="K10" s="29">
        <v>10</v>
      </c>
      <c r="L10" s="28">
        <f t="shared" si="3"/>
        <v>89.3</v>
      </c>
      <c r="M10" s="15">
        <f t="shared" si="4"/>
        <v>77.900000000000006</v>
      </c>
      <c r="N10" s="29">
        <f t="shared" si="5"/>
        <v>89.6</v>
      </c>
    </row>
    <row r="11" spans="1:14" x14ac:dyDescent="0.25">
      <c r="A11" s="13">
        <v>107</v>
      </c>
      <c r="B11" s="88" t="s">
        <v>67</v>
      </c>
      <c r="C11" s="421">
        <v>516</v>
      </c>
      <c r="D11" s="422">
        <v>592</v>
      </c>
      <c r="E11" s="423">
        <v>806</v>
      </c>
      <c r="F11" s="13">
        <v>1950</v>
      </c>
      <c r="G11" s="13">
        <v>1884</v>
      </c>
      <c r="H11" s="13">
        <v>2139</v>
      </c>
      <c r="I11" s="16">
        <f t="shared" si="1"/>
        <v>96.615384615384613</v>
      </c>
      <c r="J11" s="29">
        <f t="shared" si="2"/>
        <v>414.40286624203821</v>
      </c>
      <c r="K11" s="29">
        <v>17</v>
      </c>
      <c r="L11" s="28">
        <f t="shared" si="3"/>
        <v>114.70588235294117</v>
      </c>
      <c r="M11" s="15">
        <f t="shared" si="4"/>
        <v>110.82352941176471</v>
      </c>
      <c r="N11" s="29">
        <f t="shared" si="5"/>
        <v>125.82352941176471</v>
      </c>
    </row>
    <row r="12" spans="1:14" ht="16.5" thickBot="1" x14ac:dyDescent="0.3">
      <c r="A12" s="18">
        <v>108</v>
      </c>
      <c r="B12" s="90" t="s">
        <v>82</v>
      </c>
      <c r="C12" s="424">
        <v>345</v>
      </c>
      <c r="D12" s="425">
        <v>304</v>
      </c>
      <c r="E12" s="426">
        <v>712</v>
      </c>
      <c r="F12" s="18">
        <v>1310</v>
      </c>
      <c r="G12" s="18">
        <v>1442</v>
      </c>
      <c r="H12" s="18">
        <v>851</v>
      </c>
      <c r="I12" s="21">
        <f t="shared" si="1"/>
        <v>110.07633587786259</v>
      </c>
      <c r="J12" s="31">
        <f t="shared" si="2"/>
        <v>215.40568654646324</v>
      </c>
      <c r="K12" s="31">
        <v>10</v>
      </c>
      <c r="L12" s="30">
        <f t="shared" si="3"/>
        <v>131</v>
      </c>
      <c r="M12" s="20">
        <f t="shared" si="4"/>
        <v>144.19999999999999</v>
      </c>
      <c r="N12" s="31">
        <f t="shared" si="5"/>
        <v>85.1</v>
      </c>
    </row>
    <row r="13" spans="1:14" ht="17.25" thickTop="1" thickBot="1" x14ac:dyDescent="0.3">
      <c r="A13" s="39"/>
      <c r="B13" s="44" t="s">
        <v>131</v>
      </c>
      <c r="C13" s="427">
        <v>440</v>
      </c>
      <c r="D13" s="428">
        <v>362</v>
      </c>
      <c r="E13" s="429">
        <v>961</v>
      </c>
      <c r="F13" s="135">
        <f>AVERAGE(F5:F12)</f>
        <v>1389.75</v>
      </c>
      <c r="G13" s="41">
        <f t="shared" ref="G13:H13" si="6">AVERAGE(G5:G12)</f>
        <v>1305.625</v>
      </c>
      <c r="H13" s="41">
        <f t="shared" si="6"/>
        <v>1474.625</v>
      </c>
      <c r="I13" s="34">
        <f t="shared" si="1"/>
        <v>93.946753013131854</v>
      </c>
      <c r="J13" s="125">
        <f t="shared" si="2"/>
        <v>412.24557204404027</v>
      </c>
      <c r="K13" s="125">
        <f>AVERAGE(K5:K12)</f>
        <v>11</v>
      </c>
      <c r="L13" s="135">
        <f>AVERAGE(L5:L12)</f>
        <v>129.17771942110178</v>
      </c>
      <c r="M13" s="41">
        <f t="shared" ref="M13:N13" si="7">AVERAGE(M5:M12)</f>
        <v>119.26041472144414</v>
      </c>
      <c r="N13" s="125">
        <f t="shared" si="7"/>
        <v>124.82403906006847</v>
      </c>
    </row>
    <row r="14" spans="1:14" ht="16.5" thickTop="1" x14ac:dyDescent="0.25"/>
  </sheetData>
  <sheetProtection password="E167" sheet="1" objects="1" scenarios="1"/>
  <mergeCells count="3">
    <mergeCell ref="C3:E3"/>
    <mergeCell ref="F3:J3"/>
    <mergeCell ref="L3:N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6" tint="-0.249977111117893"/>
    <pageSetUpPr fitToPage="1"/>
  </sheetPr>
  <dimension ref="A1:O56"/>
  <sheetViews>
    <sheetView zoomScale="80" zoomScaleNormal="80" workbookViewId="0">
      <pane ySplit="3" topLeftCell="A4" activePane="bottomLeft" state="frozen"/>
      <selection activeCell="D11" sqref="D11"/>
      <selection pane="bottomLeft" activeCell="A4" sqref="A4:D4"/>
    </sheetView>
  </sheetViews>
  <sheetFormatPr defaultRowHeight="15.75" x14ac:dyDescent="0.25"/>
  <cols>
    <col min="1" max="1" width="14.5" style="155" customWidth="1"/>
    <col min="2" max="2" width="21.875" style="155" customWidth="1"/>
    <col min="3" max="4" width="10.625" style="155" customWidth="1"/>
    <col min="5" max="5" width="49.625" style="155" customWidth="1"/>
    <col min="6" max="6" width="9" style="316"/>
    <col min="7" max="7" width="14.5" style="155" customWidth="1"/>
    <col min="8" max="8" width="24.5" style="155" customWidth="1"/>
    <col min="9" max="10" width="10.625" style="155" customWidth="1"/>
    <col min="11" max="16384" width="9" style="155"/>
  </cols>
  <sheetData>
    <row r="1" spans="1:15" x14ac:dyDescent="0.25">
      <c r="A1" s="188"/>
      <c r="B1" s="315" t="s">
        <v>268</v>
      </c>
      <c r="C1" s="188"/>
      <c r="D1" s="188"/>
      <c r="E1" s="188"/>
      <c r="G1" s="324"/>
      <c r="H1" s="324"/>
      <c r="I1" s="324"/>
      <c r="J1" s="324"/>
      <c r="K1" s="324"/>
      <c r="L1" s="324"/>
      <c r="M1" s="324"/>
      <c r="N1" s="324"/>
      <c r="O1" s="324"/>
    </row>
    <row r="2" spans="1:15" x14ac:dyDescent="0.25">
      <c r="A2" s="547" t="s">
        <v>194</v>
      </c>
      <c r="B2" s="547"/>
      <c r="C2" s="325" t="s">
        <v>14</v>
      </c>
      <c r="D2" s="315"/>
      <c r="E2" s="188"/>
      <c r="G2" s="324"/>
      <c r="H2" s="324"/>
      <c r="I2" s="324"/>
      <c r="J2" s="324"/>
      <c r="K2" s="324"/>
      <c r="L2" s="324"/>
      <c r="M2" s="324"/>
      <c r="N2" s="324"/>
      <c r="O2" s="324"/>
    </row>
    <row r="3" spans="1:15" x14ac:dyDescent="0.25">
      <c r="A3" s="188"/>
      <c r="B3" s="188"/>
      <c r="C3" s="188"/>
      <c r="D3" s="188"/>
      <c r="E3" s="188"/>
      <c r="G3" s="324"/>
      <c r="H3" s="324"/>
      <c r="I3" s="324"/>
      <c r="J3" s="324"/>
      <c r="K3" s="324"/>
      <c r="L3" s="324"/>
      <c r="M3" s="324"/>
      <c r="N3" s="324"/>
      <c r="O3" s="324"/>
    </row>
    <row r="4" spans="1:15" ht="16.5" thickBot="1" x14ac:dyDescent="0.3">
      <c r="A4" s="567" t="s">
        <v>230</v>
      </c>
      <c r="B4" s="567"/>
      <c r="C4" s="567"/>
      <c r="D4" s="567"/>
      <c r="E4" s="368"/>
      <c r="G4" s="572" t="s">
        <v>229</v>
      </c>
      <c r="H4" s="572"/>
      <c r="I4" s="572"/>
      <c r="J4" s="572"/>
      <c r="K4" s="324"/>
      <c r="L4" s="324"/>
      <c r="M4" s="324"/>
      <c r="N4" s="324"/>
      <c r="O4" s="324"/>
    </row>
    <row r="5" spans="1:15" ht="33" thickTop="1" thickBot="1" x14ac:dyDescent="0.3">
      <c r="A5" s="551" t="s">
        <v>105</v>
      </c>
      <c r="B5" s="552"/>
      <c r="C5" s="206" t="s">
        <v>106</v>
      </c>
      <c r="D5" s="206" t="s">
        <v>120</v>
      </c>
      <c r="E5" s="369"/>
      <c r="G5" s="555" t="s">
        <v>105</v>
      </c>
      <c r="H5" s="556"/>
      <c r="I5" s="326" t="s">
        <v>106</v>
      </c>
      <c r="J5" s="326" t="s">
        <v>120</v>
      </c>
      <c r="K5" s="324"/>
      <c r="L5" s="324"/>
      <c r="M5" s="324"/>
      <c r="N5" s="324"/>
      <c r="O5" s="324"/>
    </row>
    <row r="6" spans="1:15" ht="16.5" thickTop="1" x14ac:dyDescent="0.25">
      <c r="A6" s="527" t="s">
        <v>1</v>
      </c>
      <c r="B6" s="218" t="s">
        <v>96</v>
      </c>
      <c r="C6" s="219">
        <f>VLOOKUP($C$2,Přehled_ICm_2018_KS!$B$4:$M$12,MATCH($B6,Přehled_ICm_2018_KS!$B$4:$M$4,0),0)</f>
        <v>394.226</v>
      </c>
      <c r="D6" s="219">
        <f>HLOOKUP(B6,Přehled_ICm_2018_KS!$C$4:$M$13,10,0)</f>
        <v>531</v>
      </c>
      <c r="E6" s="276"/>
      <c r="G6" s="557" t="s">
        <v>1</v>
      </c>
      <c r="H6" s="327" t="s">
        <v>96</v>
      </c>
      <c r="I6" s="328">
        <f>VLOOKUP($C$2,Přehled_INS_2018_KS!$B$4:$T$12,MATCH($H6,Přehled_INS_2018_KS!$B$4:$T$4,0),0)</f>
        <v>76</v>
      </c>
      <c r="J6" s="370">
        <f>HLOOKUP(H6,Přehled_INS_2018_KS!$C$4:$T$13,10,0)</f>
        <v>75</v>
      </c>
      <c r="K6" s="324"/>
      <c r="L6" s="324"/>
      <c r="M6" s="324"/>
      <c r="N6" s="324"/>
      <c r="O6" s="324"/>
    </row>
    <row r="7" spans="1:15" x14ac:dyDescent="0.25">
      <c r="A7" s="528"/>
      <c r="B7" s="227" t="s">
        <v>97</v>
      </c>
      <c r="C7" s="228">
        <f>VLOOKUP($C$2,Přehled_ICm_2018_KS!$B$4:$M$12,MATCH($B7,Přehled_ICm_2018_KS!$B$4:$M$4,0),0)</f>
        <v>237</v>
      </c>
      <c r="D7" s="228">
        <f>HLOOKUP(B7,Přehled_ICm_2018_KS!$C$4:$M$13,10,0)</f>
        <v>377</v>
      </c>
      <c r="E7" s="276"/>
      <c r="G7" s="558"/>
      <c r="H7" s="329" t="s">
        <v>97</v>
      </c>
      <c r="I7" s="330">
        <f>VLOOKUP($C$2,Přehled_INS_2018_KS!$B$4:$T$12,MATCH($H7,Přehled_INS_2018_KS!$B$4:$T$4,0),0)</f>
        <v>59</v>
      </c>
      <c r="J7" s="371">
        <f>HLOOKUP(H7,Přehled_INS_2018_KS!$C$4:$T$13,10,0)</f>
        <v>52</v>
      </c>
      <c r="K7" s="324"/>
      <c r="L7" s="324"/>
      <c r="M7" s="324"/>
      <c r="N7" s="324"/>
      <c r="O7" s="324"/>
    </row>
    <row r="8" spans="1:15" x14ac:dyDescent="0.25">
      <c r="A8" s="529"/>
      <c r="B8" s="236" t="s">
        <v>98</v>
      </c>
      <c r="C8" s="237">
        <f>VLOOKUP($C$2,Přehled_ICm_2018_KS!$B$4:$M$12,MATCH($B8,Přehled_ICm_2018_KS!$B$4:$M$4,0),0)</f>
        <v>1006</v>
      </c>
      <c r="D8" s="237">
        <f>HLOOKUP(B8,Přehled_ICm_2018_KS!$C$4:$M$13,10,0)</f>
        <v>1192</v>
      </c>
      <c r="E8" s="276"/>
      <c r="G8" s="559"/>
      <c r="H8" s="331" t="s">
        <v>98</v>
      </c>
      <c r="I8" s="332">
        <f>VLOOKUP($C$2,Přehled_INS_2018_KS!$B$4:$T$12,MATCH($H8,Přehled_INS_2018_KS!$B$4:$T$4,0),0)</f>
        <v>146</v>
      </c>
      <c r="J8" s="372">
        <f>HLOOKUP(H8,Přehled_INS_2018_KS!$C$4:$T$13,10,0)</f>
        <v>157</v>
      </c>
      <c r="K8" s="324"/>
      <c r="L8" s="324"/>
      <c r="M8" s="324"/>
      <c r="N8" s="324"/>
      <c r="O8" s="324"/>
    </row>
    <row r="9" spans="1:15" x14ac:dyDescent="0.25">
      <c r="A9" s="530" t="s">
        <v>108</v>
      </c>
      <c r="B9" s="247" t="s">
        <v>99</v>
      </c>
      <c r="C9" s="373">
        <f>VLOOKUP($C$2,Přehled_ICm_2018_KS!$B$4:$M$12,MATCH($B9,Přehled_ICm_2018_KS!$B$4:$M$4,0),0)</f>
        <v>15.233420000000001</v>
      </c>
      <c r="D9" s="374">
        <f>HLOOKUP(B9,Přehled_ICm_2018_KS!$C$4:$M$13,10,0)</f>
        <v>19.420000000000002</v>
      </c>
      <c r="E9" s="276"/>
      <c r="G9" s="560" t="s">
        <v>109</v>
      </c>
      <c r="H9" s="333" t="s">
        <v>181</v>
      </c>
      <c r="I9" s="340">
        <f>VLOOKUP($C$2,Přehled_INS_2018_KS!$B$4:$T$12,MATCH($H9,Přehled_INS_2018_KS!$B$4:$T$4,0),0)</f>
        <v>2439</v>
      </c>
      <c r="J9" s="375">
        <f>HLOOKUP(H9,Přehled_INS_2018_KS!$C$4:$T$13,10,0)</f>
        <v>2652</v>
      </c>
      <c r="K9" s="324"/>
      <c r="L9" s="324"/>
      <c r="M9" s="324"/>
      <c r="N9" s="324"/>
      <c r="O9" s="324"/>
    </row>
    <row r="10" spans="1:15" x14ac:dyDescent="0.25">
      <c r="A10" s="528"/>
      <c r="B10" s="227" t="s">
        <v>100</v>
      </c>
      <c r="C10" s="266">
        <f>VLOOKUP($C$2,Přehled_ICm_2018_KS!$B$4:$M$12,MATCH($B10,Přehled_ICm_2018_KS!$B$4:$M$4,0),0)</f>
        <v>46</v>
      </c>
      <c r="D10" s="268">
        <f>HLOOKUP(B10,Přehled_ICm_2018_KS!$C$4:$M$13,10,0)</f>
        <v>44.4</v>
      </c>
      <c r="E10" s="276"/>
      <c r="G10" s="558"/>
      <c r="H10" s="329" t="s">
        <v>186</v>
      </c>
      <c r="I10" s="342">
        <f>VLOOKUP($C$2,Přehled_INS_2018_KS!$B$4:$T$12,MATCH($H10,Přehled_INS_2018_KS!$B$4:$T$4,0),0)</f>
        <v>3093</v>
      </c>
      <c r="J10" s="371">
        <f>HLOOKUP(H10,Přehled_INS_2018_KS!$C$4:$T$13,10,0)</f>
        <v>3554.5</v>
      </c>
      <c r="K10" s="324"/>
      <c r="L10" s="324"/>
      <c r="M10" s="324"/>
      <c r="N10" s="324"/>
      <c r="O10" s="324"/>
    </row>
    <row r="11" spans="1:15" x14ac:dyDescent="0.25">
      <c r="A11" s="529"/>
      <c r="B11" s="236" t="s">
        <v>163</v>
      </c>
      <c r="C11" s="376">
        <f>VLOOKUP($C$2,Přehled_ICm_2018_KS!$B$4:$M$12,MATCH($B11,Přehled_ICm_2018_KS!$B$4:$M$4,0),0)</f>
        <v>7.0073732000000009</v>
      </c>
      <c r="D11" s="377">
        <f>HLOOKUP(B11,Přehled_ICm_2018_KS!$C$4:$M$13,10,0)</f>
        <v>8.6224800000000013</v>
      </c>
      <c r="E11" s="276"/>
      <c r="G11" s="558"/>
      <c r="H11" s="329" t="s">
        <v>238</v>
      </c>
      <c r="I11" s="342">
        <f>VLOOKUP($C$2,Přehled_INS_2018_KS!$B$4:$T$12,MATCH($H11,Přehled_INS_2018_KS!$B$4:$T$4,0),0)</f>
        <v>305</v>
      </c>
      <c r="J11" s="371">
        <f>HLOOKUP(H11,Přehled_INS_2018_KS!$C$4:$T$13,10,0)</f>
        <v>297.25</v>
      </c>
      <c r="K11" s="324"/>
      <c r="L11" s="324"/>
      <c r="M11" s="324"/>
      <c r="N11" s="324"/>
      <c r="O11" s="324"/>
    </row>
    <row r="12" spans="1:15" x14ac:dyDescent="0.25">
      <c r="A12" s="530" t="s">
        <v>109</v>
      </c>
      <c r="B12" s="247" t="s">
        <v>181</v>
      </c>
      <c r="C12" s="248">
        <f>VLOOKUP($C$2,Přehled_ICm_2018_KS!$B$4:$M$12,MATCH($B12,Přehled_ICm_2018_KS!$B$4:$M$4,0),0)</f>
        <v>422</v>
      </c>
      <c r="D12" s="249">
        <f>HLOOKUP(B12,Přehled_ICm_2018_KS!$C$4:$M$13,10,0)</f>
        <v>504</v>
      </c>
      <c r="E12" s="276"/>
      <c r="G12" s="558"/>
      <c r="H12" s="329" t="s">
        <v>233</v>
      </c>
      <c r="I12" s="342">
        <f>VLOOKUP($C$2,Přehled_INS_2018_KS!$B$4:$T$12,MATCH($H12,Přehled_INS_2018_KS!$B$4:$T$4,0),0)</f>
        <v>12156</v>
      </c>
      <c r="J12" s="371">
        <f>HLOOKUP(H12,Přehled_INS_2018_KS!$C$4:$T$13,10,0)</f>
        <v>13520.375</v>
      </c>
      <c r="K12" s="324"/>
      <c r="L12" s="324"/>
      <c r="M12" s="324"/>
      <c r="N12" s="324"/>
      <c r="O12" s="324"/>
    </row>
    <row r="13" spans="1:15" ht="16.5" thickBot="1" x14ac:dyDescent="0.3">
      <c r="A13" s="528"/>
      <c r="B13" s="227" t="s">
        <v>186</v>
      </c>
      <c r="C13" s="254">
        <f>VLOOKUP($C$2,Přehled_ICm_2018_KS!$B$4:$M$12,MATCH($B13,Přehled_ICm_2018_KS!$B$4:$M$4,0),0)</f>
        <v>662</v>
      </c>
      <c r="D13" s="228">
        <f>HLOOKUP(B13,Přehled_ICm_2018_KS!$C$4:$M$13,10,0)</f>
        <v>682.5</v>
      </c>
      <c r="E13" s="276"/>
      <c r="G13" s="352" t="s">
        <v>175</v>
      </c>
      <c r="H13" s="353"/>
      <c r="I13" s="354">
        <f>VLOOKUP($C$2,Přehled_INS_2018_KS!$B$4:$T$12,MATCH($G13,Přehled_INS_2018_KS!$B$4:$T$4,0),0)</f>
        <v>13</v>
      </c>
      <c r="J13" s="378">
        <f>HLOOKUP(G13,Přehled_INS_2018_KS!$C$4:$T$13,10,0)</f>
        <v>15</v>
      </c>
      <c r="K13" s="324"/>
      <c r="L13" s="324"/>
      <c r="M13" s="324"/>
      <c r="N13" s="324"/>
      <c r="O13" s="324"/>
    </row>
    <row r="14" spans="1:15" ht="16.5" customHeight="1" thickTop="1" x14ac:dyDescent="0.25">
      <c r="A14" s="528"/>
      <c r="B14" s="227" t="s">
        <v>185</v>
      </c>
      <c r="C14" s="254">
        <f>VLOOKUP($C$2,Přehled_ICm_2018_KS!$B$4:$M$12,MATCH($B14,Přehled_ICm_2018_KS!$B$4:$M$4,0),0)</f>
        <v>464</v>
      </c>
      <c r="D14" s="228">
        <f>HLOOKUP(B14,Přehled_ICm_2018_KS!$C$4:$M$13,10,0)</f>
        <v>716.75</v>
      </c>
      <c r="E14" s="276"/>
      <c r="G14" s="569" t="s">
        <v>232</v>
      </c>
      <c r="H14" s="333" t="s">
        <v>101</v>
      </c>
      <c r="I14" s="379">
        <f>VLOOKUP($C$2,Přehled_INS_2018_KS!$B$4:$T$12,MATCH($H14,Přehled_INS_2018_KS!$B$4:$T$4,0),0)</f>
        <v>187.61538461538461</v>
      </c>
      <c r="J14" s="370">
        <f>HLOOKUP(H14,Přehled_INS_2018_KS!$C$4:$T$13,10,0)</f>
        <v>176.8</v>
      </c>
      <c r="K14" s="324"/>
      <c r="L14" s="324"/>
      <c r="M14" s="324"/>
      <c r="N14" s="324"/>
      <c r="O14" s="324"/>
    </row>
    <row r="15" spans="1:15" x14ac:dyDescent="0.25">
      <c r="A15" s="528"/>
      <c r="B15" s="227" t="s">
        <v>112</v>
      </c>
      <c r="C15" s="266">
        <f>VLOOKUP($C$2,Přehled_ICm_2018_KS!$B$4:$M$12,MATCH($B15,Přehled_ICm_2018_KS!$B$4:$M$4,0),0)</f>
        <v>156.87203791469196</v>
      </c>
      <c r="D15" s="268">
        <f>HLOOKUP(B15,Přehled_ICm_2018_KS!$C$4:$M$13,10,0)</f>
        <v>135.41666666666669</v>
      </c>
      <c r="E15" s="276"/>
      <c r="G15" s="570"/>
      <c r="H15" s="329" t="s">
        <v>102</v>
      </c>
      <c r="I15" s="379">
        <f>VLOOKUP($C$2,Přehled_INS_2018_KS!$B$4:$T$12,MATCH($H15,Přehled_INS_2018_KS!$B$4:$T$4,0),0)</f>
        <v>237.92307692307693</v>
      </c>
      <c r="J15" s="371">
        <f>HLOOKUP(H15,Přehled_INS_2018_KS!$C$4:$T$13,10,0)</f>
        <v>236.96666666666667</v>
      </c>
      <c r="K15" s="324"/>
      <c r="L15" s="324"/>
      <c r="M15" s="324"/>
      <c r="N15" s="324"/>
      <c r="O15" s="324"/>
    </row>
    <row r="16" spans="1:15" ht="16.5" thickBot="1" x14ac:dyDescent="0.3">
      <c r="A16" s="553"/>
      <c r="B16" s="280" t="s">
        <v>177</v>
      </c>
      <c r="C16" s="343">
        <f>VLOOKUP($C$2,Přehled_ICm_2018_KS!$B$4:$M$12,MATCH($B16,Přehled_ICm_2018_KS!$B$4:$M$4,0),0)</f>
        <v>255.83081570996981</v>
      </c>
      <c r="D16" s="282">
        <f>HLOOKUP(B16,Přehled_ICm_2018_KS!$C$4:$M$13,10,0)</f>
        <v>383.31684981684981</v>
      </c>
      <c r="E16" s="276"/>
      <c r="G16" s="570"/>
      <c r="H16" s="380" t="s">
        <v>242</v>
      </c>
      <c r="I16" s="381">
        <f>VLOOKUP($C$2,Přehled_INS_2018_KS!$B$4:$T$12,MATCH($H16,Přehled_INS_2018_KS!$B$4:$T$4,0),0)</f>
        <v>23.46153846153846</v>
      </c>
      <c r="J16" s="382">
        <f>HLOOKUP(H16,Přehled_INS_2018_KS!$C$4:$T$13,10,0)</f>
        <v>19.816666666666666</v>
      </c>
      <c r="K16" s="324"/>
      <c r="L16" s="324"/>
      <c r="M16" s="324"/>
      <c r="N16" s="324"/>
      <c r="O16" s="324"/>
    </row>
    <row r="17" spans="1:15" ht="17.25" thickTop="1" thickBot="1" x14ac:dyDescent="0.3">
      <c r="A17" s="344" t="s">
        <v>263</v>
      </c>
      <c r="B17" s="188"/>
      <c r="C17" s="188"/>
      <c r="D17" s="188"/>
      <c r="E17" s="276"/>
      <c r="G17" s="571"/>
      <c r="H17" s="345" t="s">
        <v>241</v>
      </c>
      <c r="I17" s="383">
        <f>VLOOKUP($C$2,Přehled_INS_2018_KS!$B$4:$T$12,MATCH($H17,Přehled_INS_2018_KS!$B$4:$T$4,0),0)</f>
        <v>935.07692307692309</v>
      </c>
      <c r="J17" s="383">
        <f>HLOOKUP(H17,Přehled_INS_2018_KS!$C$4:$T$13,10,0)</f>
        <v>901.35833333333335</v>
      </c>
      <c r="K17" s="324"/>
      <c r="L17" s="324"/>
      <c r="M17" s="324"/>
      <c r="N17" s="324"/>
      <c r="O17" s="324"/>
    </row>
    <row r="18" spans="1:15" ht="16.5" thickTop="1" x14ac:dyDescent="0.25">
      <c r="A18" s="344" t="s">
        <v>213</v>
      </c>
      <c r="B18" s="188"/>
      <c r="C18" s="188"/>
      <c r="D18" s="188"/>
      <c r="E18" s="188"/>
      <c r="G18" s="569" t="s">
        <v>234</v>
      </c>
      <c r="H18" s="327" t="s">
        <v>236</v>
      </c>
      <c r="I18" s="384">
        <f>VLOOKUP($C$2,Přehled_INS_2018_KS!$B$4:$T$12,MATCH($H18,Přehled_INS_2018_KS!$B$4:$T$4,0),0)</f>
        <v>6.9717672236398061</v>
      </c>
      <c r="J18" s="385">
        <f>HLOOKUP(H18,Přehled_INS_2018_KS!$C$4:$T$13,10,0)</f>
        <v>7.2140247004949352</v>
      </c>
      <c r="K18" s="324"/>
      <c r="L18" s="324"/>
      <c r="M18" s="324"/>
      <c r="N18" s="324"/>
      <c r="O18" s="324"/>
    </row>
    <row r="19" spans="1:15" x14ac:dyDescent="0.25">
      <c r="A19" s="188"/>
      <c r="B19" s="188"/>
      <c r="C19" s="188"/>
      <c r="D19" s="188"/>
      <c r="E19" s="188"/>
      <c r="G19" s="570"/>
      <c r="H19" s="329" t="s">
        <v>237</v>
      </c>
      <c r="I19" s="386">
        <f>VLOOKUP($C$2,Přehled_INS_2018_KS!$B$4:$T$12,MATCH($H19,Přehled_INS_2018_KS!$B$4:$T$4,0),0)</f>
        <v>3.292452053666968E-2</v>
      </c>
      <c r="J19" s="387">
        <f>HLOOKUP(H19,Přehled_INS_2018_KS!$C$4:$T$13,10,0)</f>
        <v>3.9779823303575559E-2</v>
      </c>
      <c r="K19" s="324"/>
      <c r="L19" s="324"/>
      <c r="M19" s="324"/>
      <c r="N19" s="324"/>
      <c r="O19" s="324"/>
    </row>
    <row r="20" spans="1:15" ht="16.5" thickBot="1" x14ac:dyDescent="0.3">
      <c r="A20" s="188"/>
      <c r="B20" s="188"/>
      <c r="C20" s="188"/>
      <c r="D20" s="188"/>
      <c r="E20" s="188"/>
      <c r="G20" s="571"/>
      <c r="H20" s="345" t="s">
        <v>235</v>
      </c>
      <c r="I20" s="388">
        <f>VLOOKUP($C$2,Přehled_INS_2018_KS!$B$4:$T$12,MATCH($H20,Přehled_INS_2018_KS!$B$4:$T$4,0),0)</f>
        <v>92.995308255823531</v>
      </c>
      <c r="J20" s="389">
        <f>HLOOKUP(H20,Přehled_INS_2018_KS!$C$4:$T$13,10,0)</f>
        <v>92.746195476201493</v>
      </c>
      <c r="K20" s="324"/>
      <c r="L20" s="324"/>
      <c r="M20" s="324"/>
      <c r="N20" s="324"/>
      <c r="O20" s="324"/>
    </row>
    <row r="21" spans="1:15" ht="16.5" thickTop="1" x14ac:dyDescent="0.25">
      <c r="A21" s="188"/>
      <c r="B21" s="188"/>
      <c r="C21" s="188"/>
      <c r="D21" s="188"/>
      <c r="E21" s="188"/>
      <c r="G21" s="356" t="s">
        <v>263</v>
      </c>
      <c r="H21" s="324"/>
      <c r="I21" s="324"/>
      <c r="J21" s="324"/>
      <c r="K21" s="324"/>
      <c r="L21" s="324"/>
      <c r="M21" s="324"/>
      <c r="N21" s="324"/>
      <c r="O21" s="324"/>
    </row>
    <row r="22" spans="1:15" x14ac:dyDescent="0.25">
      <c r="A22" s="188"/>
      <c r="B22" s="188"/>
      <c r="C22" s="188"/>
      <c r="D22" s="188"/>
      <c r="E22" s="188"/>
      <c r="G22" s="356" t="s">
        <v>214</v>
      </c>
      <c r="H22" s="324"/>
      <c r="I22" s="324"/>
      <c r="J22" s="324"/>
      <c r="K22" s="324"/>
      <c r="L22" s="324"/>
      <c r="M22" s="324"/>
      <c r="N22" s="324"/>
      <c r="O22" s="324"/>
    </row>
    <row r="23" spans="1:15" x14ac:dyDescent="0.25">
      <c r="A23" s="188"/>
      <c r="B23" s="188"/>
      <c r="C23" s="188"/>
      <c r="D23" s="188"/>
      <c r="E23" s="188"/>
      <c r="G23" s="391"/>
      <c r="H23" s="390"/>
      <c r="I23" s="390"/>
      <c r="J23" s="324"/>
      <c r="K23" s="324"/>
      <c r="L23" s="324"/>
      <c r="M23" s="324"/>
      <c r="N23" s="324"/>
      <c r="O23" s="324"/>
    </row>
    <row r="24" spans="1:15" x14ac:dyDescent="0.25">
      <c r="A24" s="188"/>
      <c r="B24" s="188"/>
      <c r="C24" s="188"/>
      <c r="D24" s="188"/>
      <c r="E24" s="188"/>
      <c r="G24" s="391"/>
      <c r="H24" s="391"/>
      <c r="I24" s="391"/>
      <c r="J24" s="324"/>
      <c r="K24" s="324"/>
      <c r="L24" s="324"/>
      <c r="M24" s="324"/>
      <c r="N24" s="324"/>
      <c r="O24" s="324"/>
    </row>
    <row r="25" spans="1:15" x14ac:dyDescent="0.25">
      <c r="A25" s="188"/>
      <c r="B25" s="188"/>
      <c r="C25" s="188"/>
      <c r="D25" s="188"/>
      <c r="E25" s="188"/>
      <c r="G25" s="324"/>
      <c r="H25" s="324"/>
      <c r="I25" s="324"/>
      <c r="J25" s="324"/>
      <c r="K25" s="324"/>
      <c r="L25" s="324"/>
      <c r="M25" s="324"/>
      <c r="N25" s="324"/>
      <c r="O25" s="324"/>
    </row>
    <row r="26" spans="1:15" x14ac:dyDescent="0.25">
      <c r="A26" s="188"/>
      <c r="B26" s="188"/>
      <c r="C26" s="188"/>
      <c r="D26" s="188"/>
      <c r="E26" s="188"/>
      <c r="G26" s="324"/>
      <c r="H26" s="324"/>
      <c r="I26" s="324"/>
      <c r="J26" s="324"/>
      <c r="K26" s="324"/>
      <c r="L26" s="324"/>
      <c r="M26" s="324"/>
      <c r="N26" s="324"/>
      <c r="O26" s="324"/>
    </row>
    <row r="27" spans="1:15" x14ac:dyDescent="0.25">
      <c r="A27" s="188"/>
      <c r="B27" s="188"/>
      <c r="C27" s="188"/>
      <c r="D27" s="188"/>
      <c r="E27" s="188"/>
      <c r="G27" s="324"/>
      <c r="H27" s="324"/>
      <c r="I27" s="324"/>
      <c r="J27" s="324"/>
      <c r="K27" s="324"/>
      <c r="L27" s="324"/>
      <c r="M27" s="324"/>
      <c r="N27" s="324"/>
      <c r="O27" s="324"/>
    </row>
    <row r="28" spans="1:15" x14ac:dyDescent="0.25">
      <c r="A28" s="188"/>
      <c r="B28" s="188"/>
      <c r="C28" s="188"/>
      <c r="D28" s="188"/>
      <c r="E28" s="188"/>
      <c r="G28" s="324"/>
      <c r="H28" s="324"/>
      <c r="I28" s="324"/>
      <c r="J28" s="324"/>
      <c r="K28" s="324"/>
      <c r="L28" s="324"/>
      <c r="M28" s="324"/>
      <c r="N28" s="324"/>
      <c r="O28" s="324"/>
    </row>
    <row r="29" spans="1:15" x14ac:dyDescent="0.25">
      <c r="A29" s="188"/>
      <c r="B29" s="188"/>
      <c r="C29" s="188"/>
      <c r="D29" s="188"/>
      <c r="E29" s="188"/>
      <c r="G29" s="324"/>
      <c r="H29" s="324"/>
      <c r="I29" s="324"/>
      <c r="J29" s="324"/>
      <c r="K29" s="324"/>
      <c r="L29" s="324"/>
      <c r="M29" s="324"/>
      <c r="N29" s="324"/>
      <c r="O29" s="324"/>
    </row>
    <row r="30" spans="1:15" x14ac:dyDescent="0.25">
      <c r="A30" s="188"/>
      <c r="B30" s="188"/>
      <c r="C30" s="188"/>
      <c r="D30" s="188"/>
      <c r="E30" s="188"/>
      <c r="G30" s="324"/>
      <c r="H30" s="324"/>
      <c r="I30" s="324"/>
      <c r="J30" s="324"/>
      <c r="K30" s="324"/>
      <c r="L30" s="324"/>
      <c r="M30" s="324"/>
      <c r="N30" s="324"/>
      <c r="O30" s="324"/>
    </row>
    <row r="31" spans="1:15" x14ac:dyDescent="0.25">
      <c r="A31" s="188"/>
      <c r="B31" s="188"/>
      <c r="C31" s="188"/>
      <c r="D31" s="188"/>
      <c r="E31" s="188"/>
      <c r="G31" s="324"/>
      <c r="H31" s="324"/>
      <c r="I31" s="324"/>
      <c r="J31" s="324"/>
      <c r="K31" s="324"/>
      <c r="L31" s="324"/>
      <c r="M31" s="324"/>
      <c r="N31" s="324"/>
      <c r="O31" s="324"/>
    </row>
    <row r="32" spans="1:15" x14ac:dyDescent="0.25">
      <c r="A32" s="188"/>
      <c r="B32" s="188"/>
      <c r="C32" s="188"/>
      <c r="D32" s="188"/>
      <c r="E32" s="188"/>
      <c r="G32" s="324"/>
      <c r="H32" s="324"/>
      <c r="I32" s="324"/>
      <c r="J32" s="324"/>
      <c r="K32" s="324"/>
      <c r="L32" s="324"/>
      <c r="M32" s="324"/>
      <c r="N32" s="324"/>
      <c r="O32" s="324"/>
    </row>
    <row r="33" spans="1:15" x14ac:dyDescent="0.25">
      <c r="A33" s="188"/>
      <c r="B33" s="188"/>
      <c r="C33" s="188"/>
      <c r="D33" s="188"/>
      <c r="E33" s="188"/>
      <c r="G33" s="324"/>
      <c r="H33" s="324"/>
      <c r="I33" s="324"/>
      <c r="J33" s="324"/>
      <c r="K33" s="324"/>
      <c r="L33" s="324"/>
      <c r="M33" s="324"/>
      <c r="N33" s="324"/>
      <c r="O33" s="324"/>
    </row>
    <row r="34" spans="1:15" x14ac:dyDescent="0.25">
      <c r="A34" s="188"/>
      <c r="B34" s="188"/>
      <c r="C34" s="188"/>
      <c r="D34" s="188"/>
      <c r="E34" s="188"/>
      <c r="G34" s="324"/>
      <c r="H34" s="324"/>
      <c r="I34" s="324"/>
      <c r="J34" s="324"/>
      <c r="K34" s="324"/>
      <c r="L34" s="324"/>
      <c r="M34" s="324"/>
      <c r="N34" s="324"/>
      <c r="O34" s="324"/>
    </row>
    <row r="35" spans="1:15" x14ac:dyDescent="0.25">
      <c r="A35" s="188"/>
      <c r="B35" s="188"/>
      <c r="C35" s="188"/>
      <c r="D35" s="188"/>
      <c r="E35" s="188"/>
      <c r="G35" s="324"/>
      <c r="H35" s="324"/>
      <c r="I35" s="324"/>
      <c r="J35" s="324"/>
      <c r="K35" s="324"/>
      <c r="L35" s="324"/>
      <c r="M35" s="324"/>
      <c r="N35" s="324"/>
      <c r="O35" s="324"/>
    </row>
    <row r="36" spans="1:15" x14ac:dyDescent="0.25">
      <c r="A36" s="188"/>
      <c r="B36" s="188"/>
      <c r="C36" s="188"/>
      <c r="D36" s="188"/>
      <c r="E36" s="188"/>
      <c r="G36" s="324"/>
      <c r="H36" s="324"/>
      <c r="I36" s="324"/>
      <c r="J36" s="324"/>
      <c r="K36" s="324"/>
      <c r="L36" s="324"/>
      <c r="M36" s="324"/>
      <c r="N36" s="324"/>
      <c r="O36" s="324"/>
    </row>
    <row r="37" spans="1:15" x14ac:dyDescent="0.25">
      <c r="A37" s="188"/>
      <c r="B37" s="188"/>
      <c r="C37" s="188"/>
      <c r="D37" s="188"/>
      <c r="E37" s="188"/>
      <c r="G37" s="324"/>
      <c r="H37" s="324"/>
      <c r="I37" s="324"/>
      <c r="J37" s="324"/>
      <c r="K37" s="324"/>
      <c r="L37" s="324"/>
      <c r="M37" s="324"/>
      <c r="N37" s="324"/>
      <c r="O37" s="324"/>
    </row>
    <row r="38" spans="1:15" x14ac:dyDescent="0.25">
      <c r="A38" s="188"/>
      <c r="B38" s="188"/>
      <c r="C38" s="188"/>
      <c r="D38" s="188"/>
      <c r="E38" s="188"/>
      <c r="G38" s="324"/>
      <c r="H38" s="324"/>
      <c r="I38" s="324"/>
      <c r="J38" s="324"/>
      <c r="K38" s="324"/>
      <c r="L38" s="324"/>
      <c r="M38" s="324"/>
      <c r="N38" s="324"/>
      <c r="O38" s="324"/>
    </row>
    <row r="39" spans="1:15" x14ac:dyDescent="0.25">
      <c r="A39" s="188"/>
      <c r="B39" s="188"/>
      <c r="C39" s="188"/>
      <c r="D39" s="188"/>
      <c r="E39" s="188"/>
      <c r="G39" s="324"/>
      <c r="H39" s="324"/>
      <c r="I39" s="324"/>
      <c r="J39" s="324"/>
      <c r="K39" s="324"/>
      <c r="L39" s="324"/>
      <c r="M39" s="324"/>
      <c r="N39" s="324"/>
      <c r="O39" s="324"/>
    </row>
    <row r="40" spans="1:15" x14ac:dyDescent="0.25">
      <c r="A40" s="188"/>
      <c r="B40" s="188"/>
      <c r="C40" s="188"/>
      <c r="D40" s="188"/>
      <c r="E40" s="188"/>
      <c r="G40" s="324"/>
      <c r="H40" s="324"/>
      <c r="I40" s="324"/>
      <c r="J40" s="324"/>
      <c r="K40" s="324"/>
      <c r="L40" s="324"/>
      <c r="M40" s="324"/>
      <c r="N40" s="324"/>
      <c r="O40" s="324"/>
    </row>
    <row r="41" spans="1:15" x14ac:dyDescent="0.25">
      <c r="A41" s="188"/>
      <c r="B41" s="188"/>
      <c r="C41" s="188"/>
      <c r="D41" s="188"/>
      <c r="E41" s="188"/>
      <c r="G41" s="324"/>
      <c r="H41" s="324"/>
      <c r="I41" s="324"/>
      <c r="J41" s="324"/>
      <c r="K41" s="324"/>
      <c r="L41" s="324"/>
      <c r="M41" s="324"/>
      <c r="N41" s="324"/>
      <c r="O41" s="324"/>
    </row>
    <row r="42" spans="1:15" x14ac:dyDescent="0.25">
      <c r="A42" s="188"/>
      <c r="B42" s="188"/>
      <c r="C42" s="188"/>
      <c r="D42" s="188"/>
      <c r="E42" s="188"/>
      <c r="G42" s="324"/>
      <c r="H42" s="324"/>
      <c r="I42" s="324"/>
      <c r="J42" s="324"/>
      <c r="K42" s="324"/>
      <c r="L42" s="324"/>
      <c r="M42" s="324"/>
      <c r="N42" s="324"/>
      <c r="O42" s="324"/>
    </row>
    <row r="43" spans="1:15" x14ac:dyDescent="0.25">
      <c r="A43" s="188"/>
      <c r="B43" s="188"/>
      <c r="C43" s="188"/>
      <c r="D43" s="188"/>
      <c r="E43" s="188"/>
      <c r="G43" s="324"/>
      <c r="H43" s="324"/>
      <c r="I43" s="324"/>
      <c r="J43" s="324"/>
      <c r="K43" s="324"/>
      <c r="L43" s="324"/>
      <c r="M43" s="324"/>
      <c r="N43" s="324"/>
      <c r="O43" s="324"/>
    </row>
    <row r="44" spans="1:15" x14ac:dyDescent="0.25">
      <c r="A44" s="188"/>
      <c r="B44" s="188"/>
      <c r="C44" s="188"/>
      <c r="D44" s="188"/>
      <c r="E44" s="188"/>
      <c r="G44" s="324"/>
      <c r="H44" s="324"/>
      <c r="I44" s="324"/>
      <c r="J44" s="324"/>
      <c r="K44" s="324"/>
      <c r="L44" s="324"/>
      <c r="M44" s="324"/>
      <c r="N44" s="324"/>
      <c r="O44" s="324"/>
    </row>
    <row r="45" spans="1:15" x14ac:dyDescent="0.25">
      <c r="A45" s="188"/>
      <c r="B45" s="188"/>
      <c r="C45" s="188"/>
      <c r="D45" s="188"/>
      <c r="E45" s="188"/>
      <c r="G45" s="324"/>
      <c r="H45" s="324"/>
      <c r="I45" s="324"/>
      <c r="J45" s="324"/>
      <c r="K45" s="324"/>
      <c r="L45" s="324"/>
      <c r="M45" s="324"/>
      <c r="N45" s="324"/>
      <c r="O45" s="324"/>
    </row>
    <row r="46" spans="1:15" x14ac:dyDescent="0.25">
      <c r="A46" s="188"/>
      <c r="B46" s="188"/>
      <c r="C46" s="188"/>
      <c r="D46" s="188"/>
      <c r="E46" s="188"/>
      <c r="G46" s="324"/>
      <c r="H46" s="324"/>
      <c r="I46" s="324"/>
      <c r="J46" s="324"/>
      <c r="K46" s="324"/>
      <c r="L46" s="324"/>
      <c r="M46" s="324"/>
      <c r="N46" s="324"/>
      <c r="O46" s="324"/>
    </row>
    <row r="47" spans="1:15" x14ac:dyDescent="0.25">
      <c r="A47" s="188"/>
      <c r="B47" s="188"/>
      <c r="C47" s="188"/>
      <c r="D47" s="188"/>
      <c r="E47" s="188"/>
      <c r="G47" s="324"/>
      <c r="H47" s="324"/>
      <c r="I47" s="324"/>
      <c r="J47" s="324"/>
      <c r="K47" s="324"/>
      <c r="L47" s="324"/>
      <c r="M47" s="324"/>
      <c r="N47" s="324"/>
      <c r="O47" s="324"/>
    </row>
    <row r="48" spans="1:15" x14ac:dyDescent="0.25">
      <c r="A48" s="188"/>
      <c r="B48" s="188"/>
      <c r="C48" s="188"/>
      <c r="D48" s="188"/>
      <c r="E48" s="188"/>
      <c r="G48" s="324"/>
      <c r="H48" s="324"/>
      <c r="I48" s="324"/>
      <c r="J48" s="324"/>
      <c r="K48" s="324"/>
      <c r="L48" s="324"/>
      <c r="M48" s="324"/>
      <c r="N48" s="324"/>
      <c r="O48" s="324"/>
    </row>
    <row r="49" spans="1:15" x14ac:dyDescent="0.25">
      <c r="A49" s="188"/>
      <c r="B49" s="188"/>
      <c r="C49" s="188"/>
      <c r="D49" s="188"/>
      <c r="E49" s="188"/>
      <c r="G49" s="324"/>
      <c r="H49" s="324"/>
      <c r="I49" s="324"/>
      <c r="J49" s="324"/>
      <c r="K49" s="324"/>
      <c r="L49" s="324"/>
      <c r="M49" s="324"/>
      <c r="N49" s="324"/>
      <c r="O49" s="324"/>
    </row>
    <row r="50" spans="1:15" x14ac:dyDescent="0.25">
      <c r="A50" s="188"/>
      <c r="B50" s="188"/>
      <c r="C50" s="188"/>
      <c r="D50" s="188"/>
      <c r="E50" s="188"/>
      <c r="G50" s="324"/>
      <c r="H50" s="324"/>
      <c r="I50" s="324"/>
      <c r="J50" s="324"/>
      <c r="K50" s="324"/>
      <c r="L50" s="324"/>
      <c r="M50" s="324"/>
      <c r="N50" s="324"/>
      <c r="O50" s="324"/>
    </row>
    <row r="51" spans="1:15" x14ac:dyDescent="0.25">
      <c r="A51" s="188"/>
      <c r="B51" s="188"/>
      <c r="C51" s="188"/>
      <c r="D51" s="188"/>
      <c r="E51" s="188"/>
      <c r="G51" s="324"/>
      <c r="H51" s="324"/>
      <c r="I51" s="324"/>
      <c r="J51" s="324"/>
      <c r="K51" s="324"/>
      <c r="L51" s="324"/>
      <c r="M51" s="324"/>
      <c r="N51" s="324"/>
      <c r="O51" s="324"/>
    </row>
    <row r="52" spans="1:15" x14ac:dyDescent="0.25">
      <c r="A52" s="188"/>
      <c r="B52" s="188"/>
      <c r="C52" s="188"/>
      <c r="D52" s="188"/>
      <c r="E52" s="188"/>
      <c r="G52" s="324"/>
      <c r="H52" s="324"/>
      <c r="I52" s="324"/>
      <c r="J52" s="324"/>
      <c r="K52" s="324"/>
      <c r="L52" s="324"/>
      <c r="M52" s="324"/>
      <c r="N52" s="324"/>
      <c r="O52" s="324"/>
    </row>
    <row r="53" spans="1:15" x14ac:dyDescent="0.25">
      <c r="A53" s="188"/>
      <c r="B53" s="188"/>
      <c r="C53" s="188"/>
      <c r="D53" s="188"/>
      <c r="E53" s="188"/>
      <c r="G53" s="324"/>
      <c r="H53" s="324"/>
      <c r="I53" s="324"/>
      <c r="J53" s="324"/>
      <c r="K53" s="324"/>
      <c r="L53" s="324"/>
      <c r="M53" s="324"/>
      <c r="N53" s="324"/>
      <c r="O53" s="324"/>
    </row>
    <row r="54" spans="1:15" x14ac:dyDescent="0.25">
      <c r="A54" s="188"/>
      <c r="B54" s="188"/>
      <c r="C54" s="188"/>
      <c r="D54" s="188"/>
      <c r="E54" s="188"/>
      <c r="G54" s="324"/>
      <c r="H54" s="324"/>
      <c r="I54" s="324"/>
      <c r="J54" s="324"/>
      <c r="K54" s="324"/>
      <c r="L54" s="324"/>
      <c r="M54" s="324"/>
      <c r="N54" s="324"/>
      <c r="O54" s="324"/>
    </row>
    <row r="55" spans="1:15" x14ac:dyDescent="0.25">
      <c r="A55" s="188"/>
      <c r="B55" s="188"/>
      <c r="C55" s="188"/>
      <c r="D55" s="188"/>
      <c r="E55" s="188"/>
      <c r="G55" s="324"/>
      <c r="H55" s="324"/>
      <c r="I55" s="324"/>
      <c r="J55" s="324"/>
      <c r="K55" s="324"/>
      <c r="L55" s="324"/>
      <c r="M55" s="324"/>
      <c r="N55" s="324"/>
      <c r="O55" s="324"/>
    </row>
    <row r="56" spans="1:15" x14ac:dyDescent="0.25">
      <c r="A56" s="184" t="s">
        <v>269</v>
      </c>
      <c r="B56" s="188"/>
      <c r="C56" s="188"/>
      <c r="D56" s="188"/>
      <c r="E56" s="188"/>
      <c r="G56" s="324"/>
      <c r="H56" s="324"/>
      <c r="I56" s="324"/>
      <c r="J56" s="324"/>
      <c r="K56" s="324"/>
      <c r="L56" s="324"/>
      <c r="M56" s="324"/>
      <c r="N56" s="324"/>
      <c r="O56" s="324"/>
    </row>
  </sheetData>
  <sheetProtection algorithmName="SHA-512" hashValue="4GoQQBOc9TVLLtS990+ufp2cEa7Gb/C44VBqn/KFe0zsgpvsxPhUpumlUVztJxI550b5isgkaO08OmqU/E+yIg==" saltValue="nPkjOOxF1Bsaf/BubXhmvg==" spinCount="100000" sheet="1" objects="1" scenarios="1"/>
  <mergeCells count="12">
    <mergeCell ref="G18:G20"/>
    <mergeCell ref="A2:B2"/>
    <mergeCell ref="A4:D4"/>
    <mergeCell ref="G4:J4"/>
    <mergeCell ref="A5:B5"/>
    <mergeCell ref="G5:H5"/>
    <mergeCell ref="A6:A8"/>
    <mergeCell ref="G6:G8"/>
    <mergeCell ref="A9:A11"/>
    <mergeCell ref="A12:A16"/>
    <mergeCell ref="G9:G12"/>
    <mergeCell ref="G14:G17"/>
  </mergeCells>
  <pageMargins left="0.7" right="0.7" top="0.78740157499999996" bottom="0.78740157499999996" header="0.3" footer="0.3"/>
  <pageSetup paperSize="8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6" tint="-0.249977111117893"/>
    <pageSetUpPr fitToPage="1"/>
  </sheetPr>
  <dimension ref="A1:X42"/>
  <sheetViews>
    <sheetView zoomScale="80" zoomScaleNormal="80" workbookViewId="0">
      <pane ySplit="2" topLeftCell="A3" activePane="bottomLeft" state="frozen"/>
      <selection activeCell="D11" sqref="D11"/>
      <selection pane="bottomLeft" activeCell="A3" sqref="A3:X3"/>
    </sheetView>
  </sheetViews>
  <sheetFormatPr defaultRowHeight="15.75" x14ac:dyDescent="0.25"/>
  <cols>
    <col min="1" max="16384" width="9" style="155"/>
  </cols>
  <sheetData>
    <row r="1" spans="1:24" x14ac:dyDescent="0.25">
      <c r="A1" s="154" t="s">
        <v>268</v>
      </c>
    </row>
    <row r="2" spans="1:24" x14ac:dyDescent="0.25">
      <c r="A2" s="544" t="s">
        <v>194</v>
      </c>
      <c r="B2" s="563"/>
      <c r="C2" s="154" t="str">
        <f>'Výsl. KS INS - 2018'!C2</f>
        <v>KS Praha</v>
      </c>
    </row>
    <row r="3" spans="1:24" x14ac:dyDescent="0.25">
      <c r="A3" s="543" t="s">
        <v>230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</row>
    <row r="23" spans="1:24" x14ac:dyDescent="0.25">
      <c r="A23" s="543" t="s">
        <v>229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</row>
    <row r="42" spans="1:1" x14ac:dyDescent="0.25">
      <c r="A42" s="316" t="s">
        <v>269</v>
      </c>
    </row>
  </sheetData>
  <sheetProtection password="E167" sheet="1" objects="1" scenarios="1"/>
  <mergeCells count="3">
    <mergeCell ref="A2:B2"/>
    <mergeCell ref="A3:X3"/>
    <mergeCell ref="A23:X23"/>
  </mergeCells>
  <pageMargins left="0.7" right="0.7" top="0.78740157499999996" bottom="0.78740157499999996" header="0.3" footer="0.3"/>
  <pageSetup paperSize="8" scale="84" orientation="landscape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59999389629810485"/>
  </sheetPr>
  <dimension ref="A1:M18"/>
  <sheetViews>
    <sheetView workbookViewId="0"/>
  </sheetViews>
  <sheetFormatPr defaultRowHeight="15.75" x14ac:dyDescent="0.25"/>
  <cols>
    <col min="1" max="1" width="13.375" customWidth="1"/>
    <col min="2" max="2" width="18.25" bestFit="1" customWidth="1"/>
    <col min="3" max="8" width="12.625" customWidth="1"/>
    <col min="9" max="9" width="14.625" customWidth="1"/>
    <col min="10" max="13" width="12.625" customWidth="1"/>
  </cols>
  <sheetData>
    <row r="1" spans="1:13" x14ac:dyDescent="0.25">
      <c r="A1" s="3" t="s">
        <v>278</v>
      </c>
    </row>
    <row r="2" spans="1:13" ht="16.5" thickBot="1" x14ac:dyDescent="0.3">
      <c r="A2" s="3" t="s">
        <v>198</v>
      </c>
    </row>
    <row r="3" spans="1:13" ht="16.5" customHeight="1" thickTop="1" x14ac:dyDescent="0.25">
      <c r="A3" s="144"/>
      <c r="B3" s="145"/>
      <c r="C3" s="496" t="s">
        <v>1</v>
      </c>
      <c r="D3" s="497"/>
      <c r="E3" s="498"/>
      <c r="F3" s="500" t="s">
        <v>108</v>
      </c>
      <c r="G3" s="501"/>
      <c r="H3" s="502"/>
      <c r="I3" s="504" t="s">
        <v>109</v>
      </c>
      <c r="J3" s="499"/>
      <c r="K3" s="499"/>
      <c r="L3" s="499"/>
      <c r="M3" s="505"/>
    </row>
    <row r="4" spans="1:13" ht="32.25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477" t="s">
        <v>99</v>
      </c>
      <c r="G4" s="82" t="s">
        <v>100</v>
      </c>
      <c r="H4" s="439" t="s">
        <v>163</v>
      </c>
      <c r="I4" s="52" t="s">
        <v>182</v>
      </c>
      <c r="J4" s="6" t="s">
        <v>183</v>
      </c>
      <c r="K4" s="6" t="s">
        <v>185</v>
      </c>
      <c r="L4" s="6" t="s">
        <v>112</v>
      </c>
      <c r="M4" s="46" t="s">
        <v>177</v>
      </c>
    </row>
    <row r="5" spans="1:13" ht="16.5" thickTop="1" x14ac:dyDescent="0.25">
      <c r="A5" s="115">
        <v>101</v>
      </c>
      <c r="B5" s="119" t="s">
        <v>3</v>
      </c>
      <c r="C5" s="418">
        <v>651.30719999999997</v>
      </c>
      <c r="D5" s="406">
        <v>569</v>
      </c>
      <c r="E5" s="482">
        <v>1257</v>
      </c>
      <c r="F5" s="483">
        <v>24.914680000000001</v>
      </c>
      <c r="G5" s="484">
        <v>47.428570000000001</v>
      </c>
      <c r="H5" s="479">
        <f>F5*G5/100</f>
        <v>11.816676444076</v>
      </c>
      <c r="I5" s="118">
        <v>708</v>
      </c>
      <c r="J5" s="115">
        <v>804</v>
      </c>
      <c r="K5" s="115">
        <v>1111</v>
      </c>
      <c r="L5" s="121">
        <f>J5/I5*100</f>
        <v>113.55932203389831</v>
      </c>
      <c r="M5" s="124">
        <f>K5/J5*365</f>
        <v>504.37189054726366</v>
      </c>
    </row>
    <row r="6" spans="1:13" x14ac:dyDescent="0.25">
      <c r="A6" s="13">
        <v>102</v>
      </c>
      <c r="B6" s="88" t="s">
        <v>14</v>
      </c>
      <c r="C6" s="421">
        <v>394.226</v>
      </c>
      <c r="D6" s="409">
        <v>237</v>
      </c>
      <c r="E6" s="433">
        <v>1006</v>
      </c>
      <c r="F6" s="469">
        <v>15.233420000000001</v>
      </c>
      <c r="G6" s="470">
        <v>46</v>
      </c>
      <c r="H6" s="479">
        <f t="shared" ref="H6:H13" si="0">F6*G6/100</f>
        <v>7.0073732000000009</v>
      </c>
      <c r="I6" s="87">
        <v>422</v>
      </c>
      <c r="J6" s="13">
        <v>662</v>
      </c>
      <c r="K6" s="13">
        <v>464</v>
      </c>
      <c r="L6" s="16">
        <f t="shared" ref="L6:L13" si="1">J6/I6*100</f>
        <v>156.87203791469196</v>
      </c>
      <c r="M6" s="29">
        <f t="shared" ref="M6:M13" si="2">K6/J6*365</f>
        <v>255.83081570996981</v>
      </c>
    </row>
    <row r="7" spans="1:13" x14ac:dyDescent="0.25">
      <c r="A7" s="13">
        <v>103</v>
      </c>
      <c r="B7" s="88" t="s">
        <v>25</v>
      </c>
      <c r="C7" s="421">
        <v>161.96950000000001</v>
      </c>
      <c r="D7" s="409">
        <v>112</v>
      </c>
      <c r="E7" s="433">
        <v>309</v>
      </c>
      <c r="F7" s="469">
        <v>21.69492</v>
      </c>
      <c r="G7" s="470">
        <v>50</v>
      </c>
      <c r="H7" s="479">
        <f t="shared" si="0"/>
        <v>10.847460000000002</v>
      </c>
      <c r="I7" s="87">
        <v>297</v>
      </c>
      <c r="J7" s="13">
        <v>329</v>
      </c>
      <c r="K7" s="13">
        <v>195</v>
      </c>
      <c r="L7" s="16">
        <f t="shared" si="1"/>
        <v>110.77441077441077</v>
      </c>
      <c r="M7" s="29">
        <f t="shared" si="2"/>
        <v>216.33738601823708</v>
      </c>
    </row>
    <row r="8" spans="1:13" x14ac:dyDescent="0.25">
      <c r="A8" s="13">
        <v>104</v>
      </c>
      <c r="B8" s="88" t="s">
        <v>34</v>
      </c>
      <c r="C8" s="421">
        <v>335.32319999999999</v>
      </c>
      <c r="D8" s="409">
        <v>180</v>
      </c>
      <c r="E8" s="433">
        <v>869</v>
      </c>
      <c r="F8" s="469">
        <v>21.88552</v>
      </c>
      <c r="G8" s="470">
        <v>50.943399999999997</v>
      </c>
      <c r="H8" s="479">
        <f t="shared" si="0"/>
        <v>11.149227995679999</v>
      </c>
      <c r="I8" s="87">
        <v>245</v>
      </c>
      <c r="J8" s="13">
        <v>324</v>
      </c>
      <c r="K8" s="13">
        <v>202</v>
      </c>
      <c r="L8" s="16">
        <f t="shared" si="1"/>
        <v>132.24489795918367</v>
      </c>
      <c r="M8" s="29">
        <f t="shared" si="2"/>
        <v>227.56172839506172</v>
      </c>
    </row>
    <row r="9" spans="1:13" x14ac:dyDescent="0.25">
      <c r="A9" s="13">
        <v>105</v>
      </c>
      <c r="B9" s="88" t="s">
        <v>44</v>
      </c>
      <c r="C9" s="421">
        <v>568.54079999999999</v>
      </c>
      <c r="D9" s="409">
        <v>399</v>
      </c>
      <c r="E9" s="433">
        <v>1272</v>
      </c>
      <c r="F9" s="469">
        <v>21.471170000000001</v>
      </c>
      <c r="G9" s="470">
        <v>40.860210000000002</v>
      </c>
      <c r="H9" s="479">
        <f t="shared" si="0"/>
        <v>8.7731651514570004</v>
      </c>
      <c r="I9" s="87">
        <v>405</v>
      </c>
      <c r="J9" s="13">
        <v>536</v>
      </c>
      <c r="K9" s="13">
        <v>487</v>
      </c>
      <c r="L9" s="16">
        <f t="shared" si="1"/>
        <v>132.3456790123457</v>
      </c>
      <c r="M9" s="29">
        <f t="shared" si="2"/>
        <v>331.63246268656718</v>
      </c>
    </row>
    <row r="10" spans="1:13" x14ac:dyDescent="0.25">
      <c r="A10" s="13">
        <v>106</v>
      </c>
      <c r="B10" s="88" t="s">
        <v>55</v>
      </c>
      <c r="C10" s="421">
        <v>460.00799999999998</v>
      </c>
      <c r="D10" s="409">
        <v>317</v>
      </c>
      <c r="E10" s="433">
        <v>1041</v>
      </c>
      <c r="F10" s="469">
        <v>19</v>
      </c>
      <c r="G10" s="470">
        <v>44.047620000000002</v>
      </c>
      <c r="H10" s="479">
        <f t="shared" si="0"/>
        <v>8.3690478000000006</v>
      </c>
      <c r="I10" s="87">
        <v>412</v>
      </c>
      <c r="J10" s="13">
        <v>537</v>
      </c>
      <c r="K10" s="13">
        <v>397</v>
      </c>
      <c r="L10" s="16">
        <f t="shared" si="1"/>
        <v>130.33980582524271</v>
      </c>
      <c r="M10" s="29">
        <f t="shared" si="2"/>
        <v>269.84171322160148</v>
      </c>
    </row>
    <row r="11" spans="1:13" x14ac:dyDescent="0.25">
      <c r="A11" s="13">
        <v>107</v>
      </c>
      <c r="B11" s="88" t="s">
        <v>67</v>
      </c>
      <c r="C11" s="421">
        <v>710.04449999999997</v>
      </c>
      <c r="D11" s="409">
        <v>595</v>
      </c>
      <c r="E11" s="433">
        <v>1477</v>
      </c>
      <c r="F11" s="469">
        <v>11.85984</v>
      </c>
      <c r="G11" s="470">
        <v>42.5</v>
      </c>
      <c r="H11" s="479">
        <f t="shared" si="0"/>
        <v>5.040432</v>
      </c>
      <c r="I11" s="87">
        <v>866</v>
      </c>
      <c r="J11" s="13">
        <v>1214</v>
      </c>
      <c r="K11" s="13">
        <v>2092</v>
      </c>
      <c r="L11" s="16">
        <f t="shared" si="1"/>
        <v>140.18475750577369</v>
      </c>
      <c r="M11" s="29">
        <f t="shared" si="2"/>
        <v>628.9785831960462</v>
      </c>
    </row>
    <row r="12" spans="1:13" ht="16.5" thickBot="1" x14ac:dyDescent="0.3">
      <c r="A12" s="18">
        <v>108</v>
      </c>
      <c r="B12" s="90" t="s">
        <v>82</v>
      </c>
      <c r="C12" s="424">
        <v>530.26289999999995</v>
      </c>
      <c r="D12" s="403">
        <v>373</v>
      </c>
      <c r="E12" s="434">
        <v>1201</v>
      </c>
      <c r="F12" s="472">
        <v>19.668939999999999</v>
      </c>
      <c r="G12" s="473">
        <v>40.340910000000001</v>
      </c>
      <c r="H12" s="474">
        <f t="shared" si="0"/>
        <v>7.9346293833539994</v>
      </c>
      <c r="I12" s="89">
        <v>677</v>
      </c>
      <c r="J12" s="18">
        <v>1054</v>
      </c>
      <c r="K12" s="18">
        <v>786</v>
      </c>
      <c r="L12" s="21">
        <f t="shared" si="1"/>
        <v>155.68685376661745</v>
      </c>
      <c r="M12" s="31">
        <f t="shared" si="2"/>
        <v>272.19165085388994</v>
      </c>
    </row>
    <row r="13" spans="1:13" ht="17.25" thickTop="1" thickBot="1" x14ac:dyDescent="0.3">
      <c r="A13" s="39"/>
      <c r="B13" s="44" t="s">
        <v>131</v>
      </c>
      <c r="C13" s="427">
        <v>531</v>
      </c>
      <c r="D13" s="428">
        <v>377</v>
      </c>
      <c r="E13" s="429">
        <v>1192</v>
      </c>
      <c r="F13" s="427">
        <v>19.420000000000002</v>
      </c>
      <c r="G13" s="428">
        <v>44.4</v>
      </c>
      <c r="H13" s="475">
        <f t="shared" si="0"/>
        <v>8.6224800000000013</v>
      </c>
      <c r="I13" s="135">
        <f>AVERAGE(I5:I12)</f>
        <v>504</v>
      </c>
      <c r="J13" s="41">
        <f t="shared" ref="J13:K13" si="3">AVERAGE(J5:J12)</f>
        <v>682.5</v>
      </c>
      <c r="K13" s="41">
        <f t="shared" si="3"/>
        <v>716.75</v>
      </c>
      <c r="L13" s="34">
        <f t="shared" si="1"/>
        <v>135.41666666666669</v>
      </c>
      <c r="M13" s="125">
        <f t="shared" si="2"/>
        <v>383.31684981684981</v>
      </c>
    </row>
    <row r="14" spans="1:13" ht="16.5" thickTop="1" x14ac:dyDescent="0.25"/>
    <row r="18" spans="1:1" x14ac:dyDescent="0.25">
      <c r="A18" s="3"/>
    </row>
  </sheetData>
  <sheetProtection password="E167" sheet="1" objects="1" scenarios="1"/>
  <mergeCells count="3">
    <mergeCell ref="C3:E3"/>
    <mergeCell ref="F3:H3"/>
    <mergeCell ref="I3:M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59999389629810485"/>
  </sheetPr>
  <dimension ref="A1:K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style="146" customWidth="1"/>
    <col min="2" max="2" width="22.375" style="146" hidden="1" customWidth="1"/>
    <col min="3" max="3" width="13.375" style="146" customWidth="1"/>
    <col min="4" max="4" width="18.25" style="146" bestFit="1" customWidth="1"/>
    <col min="5" max="11" width="12.625" style="146" customWidth="1"/>
  </cols>
  <sheetData>
    <row r="1" spans="1:11" x14ac:dyDescent="0.25">
      <c r="A1" s="3" t="s">
        <v>284</v>
      </c>
    </row>
    <row r="2" spans="1:11" x14ac:dyDescent="0.25">
      <c r="A2" s="3" t="s">
        <v>293</v>
      </c>
    </row>
    <row r="3" spans="1:11" ht="16.5" thickBot="1" x14ac:dyDescent="0.3"/>
    <row r="4" spans="1:11" ht="16.5" thickTop="1" x14ac:dyDescent="0.25">
      <c r="A4" s="144"/>
      <c r="B4" s="144"/>
      <c r="C4" s="144"/>
      <c r="D4" s="144"/>
      <c r="E4" s="506" t="s">
        <v>1</v>
      </c>
      <c r="F4" s="507"/>
      <c r="G4" s="508"/>
      <c r="H4" s="499" t="s">
        <v>109</v>
      </c>
      <c r="I4" s="499"/>
      <c r="J4" s="499"/>
      <c r="K4" s="499"/>
    </row>
    <row r="5" spans="1:11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122</v>
      </c>
      <c r="I5" s="6" t="s">
        <v>123</v>
      </c>
      <c r="J5" s="6" t="s">
        <v>124</v>
      </c>
      <c r="K5" s="6" t="s">
        <v>177</v>
      </c>
    </row>
    <row r="6" spans="1:11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18"/>
      <c r="F6" s="115"/>
      <c r="G6" s="119"/>
      <c r="H6" s="115"/>
      <c r="I6" s="115"/>
      <c r="J6" s="115"/>
      <c r="K6" s="122"/>
    </row>
    <row r="7" spans="1:11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87"/>
      <c r="F7" s="13"/>
      <c r="G7" s="88"/>
      <c r="H7" s="13"/>
      <c r="I7" s="13"/>
      <c r="J7" s="13"/>
      <c r="K7" s="15"/>
    </row>
    <row r="8" spans="1:11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87"/>
      <c r="F8" s="13"/>
      <c r="G8" s="88"/>
      <c r="H8" s="13"/>
      <c r="I8" s="13"/>
      <c r="J8" s="13"/>
      <c r="K8" s="15"/>
    </row>
    <row r="9" spans="1:11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87"/>
      <c r="F9" s="13"/>
      <c r="G9" s="88"/>
      <c r="H9" s="13"/>
      <c r="I9" s="13"/>
      <c r="J9" s="13"/>
      <c r="K9" s="15"/>
    </row>
    <row r="10" spans="1:11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87"/>
      <c r="F10" s="13"/>
      <c r="G10" s="88"/>
      <c r="H10" s="13"/>
      <c r="I10" s="13"/>
      <c r="J10" s="13"/>
      <c r="K10" s="15"/>
    </row>
    <row r="11" spans="1:11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87"/>
      <c r="F11" s="13"/>
      <c r="G11" s="88"/>
      <c r="H11" s="13"/>
      <c r="I11" s="13"/>
      <c r="J11" s="13"/>
      <c r="K11" s="15"/>
    </row>
    <row r="12" spans="1:11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87"/>
      <c r="F12" s="13"/>
      <c r="G12" s="88"/>
      <c r="H12" s="13"/>
      <c r="I12" s="13"/>
      <c r="J12" s="13"/>
      <c r="K12" s="15"/>
    </row>
    <row r="13" spans="1:11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87"/>
      <c r="F13" s="13"/>
      <c r="G13" s="88"/>
      <c r="H13" s="13"/>
      <c r="I13" s="13"/>
      <c r="J13" s="13"/>
      <c r="K13" s="15"/>
    </row>
    <row r="14" spans="1:11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87"/>
      <c r="F14" s="13"/>
      <c r="G14" s="88"/>
      <c r="H14" s="13"/>
      <c r="I14" s="13"/>
      <c r="J14" s="13"/>
      <c r="K14" s="15"/>
    </row>
    <row r="15" spans="1:11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87"/>
      <c r="F15" s="13"/>
      <c r="G15" s="88"/>
      <c r="H15" s="13"/>
      <c r="I15" s="13"/>
      <c r="J15" s="13"/>
      <c r="K15" s="15"/>
    </row>
    <row r="16" spans="1:11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87"/>
      <c r="F16" s="13"/>
      <c r="G16" s="88"/>
      <c r="H16" s="13"/>
      <c r="I16" s="13"/>
      <c r="J16" s="13"/>
      <c r="K16" s="15"/>
    </row>
    <row r="17" spans="1:11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87"/>
      <c r="F17" s="13"/>
      <c r="G17" s="88"/>
      <c r="H17" s="13"/>
      <c r="I17" s="13"/>
      <c r="J17" s="13"/>
      <c r="K17" s="15"/>
    </row>
    <row r="18" spans="1:11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87"/>
      <c r="F18" s="13"/>
      <c r="G18" s="88"/>
      <c r="H18" s="13"/>
      <c r="I18" s="13"/>
      <c r="J18" s="13"/>
      <c r="K18" s="15"/>
    </row>
    <row r="19" spans="1:11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87"/>
      <c r="F19" s="13"/>
      <c r="G19" s="88"/>
      <c r="H19" s="13"/>
      <c r="I19" s="13"/>
      <c r="J19" s="13"/>
      <c r="K19" s="15"/>
    </row>
    <row r="20" spans="1:11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87"/>
      <c r="F20" s="13"/>
      <c r="G20" s="88"/>
      <c r="H20" s="13"/>
      <c r="I20" s="13"/>
      <c r="J20" s="13"/>
      <c r="K20" s="15"/>
    </row>
    <row r="21" spans="1:11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87"/>
      <c r="F21" s="13"/>
      <c r="G21" s="88"/>
      <c r="H21" s="13"/>
      <c r="I21" s="13"/>
      <c r="J21" s="13"/>
      <c r="K21" s="15"/>
    </row>
    <row r="22" spans="1:11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87"/>
      <c r="F22" s="13"/>
      <c r="G22" s="88"/>
      <c r="H22" s="13"/>
      <c r="I22" s="13"/>
      <c r="J22" s="13"/>
      <c r="K22" s="15"/>
    </row>
    <row r="23" spans="1:11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87"/>
      <c r="F23" s="13"/>
      <c r="G23" s="88"/>
      <c r="H23" s="13"/>
      <c r="I23" s="13"/>
      <c r="J23" s="13"/>
      <c r="K23" s="15"/>
    </row>
    <row r="24" spans="1:11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87"/>
      <c r="F24" s="13"/>
      <c r="G24" s="88"/>
      <c r="H24" s="13"/>
      <c r="I24" s="13"/>
      <c r="J24" s="13"/>
      <c r="K24" s="15"/>
    </row>
    <row r="25" spans="1:11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87"/>
      <c r="F25" s="13"/>
      <c r="G25" s="88"/>
      <c r="H25" s="13"/>
      <c r="I25" s="13"/>
      <c r="J25" s="13"/>
      <c r="K25" s="15"/>
    </row>
    <row r="26" spans="1:11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87"/>
      <c r="F26" s="13"/>
      <c r="G26" s="88"/>
      <c r="H26" s="13"/>
      <c r="I26" s="13"/>
      <c r="J26" s="13"/>
      <c r="K26" s="15"/>
    </row>
    <row r="27" spans="1:11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87"/>
      <c r="F27" s="13"/>
      <c r="G27" s="88"/>
      <c r="H27" s="13"/>
      <c r="I27" s="13"/>
      <c r="J27" s="13"/>
      <c r="K27" s="15"/>
    </row>
    <row r="28" spans="1:11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87"/>
      <c r="F28" s="13"/>
      <c r="G28" s="88"/>
      <c r="H28" s="13"/>
      <c r="I28" s="13"/>
      <c r="J28" s="13"/>
      <c r="K28" s="15"/>
    </row>
    <row r="29" spans="1:11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87"/>
      <c r="F29" s="13"/>
      <c r="G29" s="88"/>
      <c r="H29" s="13"/>
      <c r="I29" s="13"/>
      <c r="J29" s="13"/>
      <c r="K29" s="15"/>
    </row>
    <row r="30" spans="1:11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145.78530000000001</v>
      </c>
      <c r="F30" s="15">
        <v>106</v>
      </c>
      <c r="G30" s="29">
        <v>285</v>
      </c>
      <c r="H30" s="13">
        <v>670</v>
      </c>
      <c r="I30" s="13">
        <v>323</v>
      </c>
      <c r="J30" s="13">
        <v>594</v>
      </c>
      <c r="K30" s="15">
        <f t="shared" ref="K30:K70" si="1">J30/I30*365</f>
        <v>671.23839009287917</v>
      </c>
    </row>
    <row r="31" spans="1:11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128.34479999999999</v>
      </c>
      <c r="F31" s="15">
        <v>127</v>
      </c>
      <c r="G31" s="29">
        <v>195</v>
      </c>
      <c r="H31" s="13">
        <v>331</v>
      </c>
      <c r="I31" s="13">
        <v>312</v>
      </c>
      <c r="J31" s="13">
        <v>182</v>
      </c>
      <c r="K31" s="15">
        <f t="shared" si="1"/>
        <v>212.91666666666669</v>
      </c>
    </row>
    <row r="32" spans="1:11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153.23330000000001</v>
      </c>
      <c r="F32" s="15">
        <v>154</v>
      </c>
      <c r="G32" s="29">
        <v>313</v>
      </c>
      <c r="H32" s="13">
        <v>96</v>
      </c>
      <c r="I32" s="13">
        <v>53</v>
      </c>
      <c r="J32" s="13">
        <v>112</v>
      </c>
      <c r="K32" s="15">
        <f t="shared" si="1"/>
        <v>771.32075471698113</v>
      </c>
    </row>
    <row r="33" spans="1:11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121.8539</v>
      </c>
      <c r="F33" s="15">
        <v>99</v>
      </c>
      <c r="G33" s="29">
        <v>230</v>
      </c>
      <c r="H33" s="13">
        <v>193</v>
      </c>
      <c r="I33" s="13">
        <v>147</v>
      </c>
      <c r="J33" s="13">
        <v>118</v>
      </c>
      <c r="K33" s="15">
        <f t="shared" si="1"/>
        <v>292.99319727891157</v>
      </c>
    </row>
    <row r="34" spans="1:11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136.86019999999999</v>
      </c>
      <c r="F34" s="15">
        <v>116</v>
      </c>
      <c r="G34" s="29">
        <v>238</v>
      </c>
      <c r="H34" s="13">
        <v>457</v>
      </c>
      <c r="I34" s="13">
        <v>316</v>
      </c>
      <c r="J34" s="13">
        <v>395</v>
      </c>
      <c r="K34" s="15">
        <f t="shared" si="1"/>
        <v>456.25</v>
      </c>
    </row>
    <row r="35" spans="1:11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226.12569999999999</v>
      </c>
      <c r="F35" s="15">
        <v>219</v>
      </c>
      <c r="G35" s="29">
        <v>403</v>
      </c>
      <c r="H35" s="13">
        <v>530</v>
      </c>
      <c r="I35" s="13">
        <v>245</v>
      </c>
      <c r="J35" s="13">
        <v>515</v>
      </c>
      <c r="K35" s="15">
        <f t="shared" si="1"/>
        <v>767.24489795918362</v>
      </c>
    </row>
    <row r="36" spans="1:11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167.11109999999999</v>
      </c>
      <c r="F36" s="15">
        <v>147</v>
      </c>
      <c r="G36" s="29">
        <v>319</v>
      </c>
      <c r="H36" s="13">
        <v>463</v>
      </c>
      <c r="I36" s="13">
        <v>117</v>
      </c>
      <c r="J36" s="13">
        <v>595</v>
      </c>
      <c r="K36" s="15">
        <f t="shared" si="1"/>
        <v>1856.1965811965811</v>
      </c>
    </row>
    <row r="37" spans="1:11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210.21559999999999</v>
      </c>
      <c r="F37" s="15">
        <v>192</v>
      </c>
      <c r="G37" s="29">
        <v>412</v>
      </c>
      <c r="H37" s="13">
        <v>730</v>
      </c>
      <c r="I37" s="13">
        <v>305</v>
      </c>
      <c r="J37" s="13">
        <v>903</v>
      </c>
      <c r="K37" s="15">
        <f t="shared" si="1"/>
        <v>1080.639344262295</v>
      </c>
    </row>
    <row r="38" spans="1:11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245.8417</v>
      </c>
      <c r="F38" s="15">
        <v>234.5</v>
      </c>
      <c r="G38" s="29">
        <v>433</v>
      </c>
      <c r="H38" s="13">
        <v>618</v>
      </c>
      <c r="I38" s="13">
        <v>476</v>
      </c>
      <c r="J38" s="13">
        <v>736</v>
      </c>
      <c r="K38" s="15">
        <f t="shared" si="1"/>
        <v>564.36974789915973</v>
      </c>
    </row>
    <row r="39" spans="1:11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185.81460000000001</v>
      </c>
      <c r="F39" s="15">
        <v>143</v>
      </c>
      <c r="G39" s="29">
        <v>416</v>
      </c>
      <c r="H39" s="13">
        <v>320</v>
      </c>
      <c r="I39" s="13">
        <v>267</v>
      </c>
      <c r="J39" s="13">
        <v>235</v>
      </c>
      <c r="K39" s="15">
        <f t="shared" si="1"/>
        <v>321.25468164794012</v>
      </c>
    </row>
    <row r="40" spans="1:11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354.0444</v>
      </c>
      <c r="F40" s="15">
        <v>308</v>
      </c>
      <c r="G40" s="29">
        <v>728</v>
      </c>
      <c r="H40" s="13">
        <v>116</v>
      </c>
      <c r="I40" s="13">
        <v>78</v>
      </c>
      <c r="J40" s="13">
        <v>150</v>
      </c>
      <c r="K40" s="15">
        <f t="shared" si="1"/>
        <v>701.92307692307691</v>
      </c>
    </row>
    <row r="41" spans="1:11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180.76849999999999</v>
      </c>
      <c r="F41" s="15">
        <v>116</v>
      </c>
      <c r="G41" s="29">
        <v>398</v>
      </c>
      <c r="H41" s="13">
        <v>300</v>
      </c>
      <c r="I41" s="13">
        <v>280</v>
      </c>
      <c r="J41" s="13">
        <v>138</v>
      </c>
      <c r="K41" s="15">
        <f t="shared" si="1"/>
        <v>179.89285714285714</v>
      </c>
    </row>
    <row r="42" spans="1:11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227.6129</v>
      </c>
      <c r="F42" s="15">
        <v>176</v>
      </c>
      <c r="G42" s="29">
        <v>469</v>
      </c>
      <c r="H42" s="13">
        <v>539</v>
      </c>
      <c r="I42" s="13">
        <v>334</v>
      </c>
      <c r="J42" s="13">
        <v>601</v>
      </c>
      <c r="K42" s="15">
        <f t="shared" si="1"/>
        <v>656.78143712574843</v>
      </c>
    </row>
    <row r="43" spans="1:11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287.27980000000002</v>
      </c>
      <c r="F43" s="15">
        <v>252.5</v>
      </c>
      <c r="G43" s="29">
        <v>540</v>
      </c>
      <c r="H43" s="13">
        <v>616</v>
      </c>
      <c r="I43" s="13">
        <v>352</v>
      </c>
      <c r="J43" s="13">
        <v>779</v>
      </c>
      <c r="K43" s="15">
        <f t="shared" si="1"/>
        <v>807.76988636363626</v>
      </c>
    </row>
    <row r="44" spans="1:11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285.02699999999999</v>
      </c>
      <c r="F44" s="15">
        <v>211</v>
      </c>
      <c r="G44" s="29">
        <v>655</v>
      </c>
      <c r="H44" s="13">
        <v>582</v>
      </c>
      <c r="I44" s="13">
        <v>332</v>
      </c>
      <c r="J44" s="13">
        <v>846</v>
      </c>
      <c r="K44" s="15">
        <f t="shared" si="1"/>
        <v>930.09036144578317</v>
      </c>
    </row>
    <row r="45" spans="1:11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394.16669999999999</v>
      </c>
      <c r="F45" s="15">
        <v>378.5</v>
      </c>
      <c r="G45" s="29">
        <v>684</v>
      </c>
      <c r="H45" s="13">
        <v>868</v>
      </c>
      <c r="I45" s="13">
        <v>552</v>
      </c>
      <c r="J45" s="13">
        <v>1219</v>
      </c>
      <c r="K45" s="15">
        <f t="shared" si="1"/>
        <v>806.04166666666674</v>
      </c>
    </row>
    <row r="46" spans="1:11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352.50749999999999</v>
      </c>
      <c r="F46" s="15">
        <v>321.5</v>
      </c>
      <c r="G46" s="29">
        <v>670</v>
      </c>
      <c r="H46" s="13">
        <v>581</v>
      </c>
      <c r="I46" s="13">
        <v>546</v>
      </c>
      <c r="J46" s="13">
        <v>771</v>
      </c>
      <c r="K46" s="15">
        <f t="shared" si="1"/>
        <v>515.41208791208794</v>
      </c>
    </row>
    <row r="47" spans="1:11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237.7612</v>
      </c>
      <c r="F47" s="15">
        <v>163</v>
      </c>
      <c r="G47" s="29">
        <v>567</v>
      </c>
      <c r="H47" s="13">
        <v>610</v>
      </c>
      <c r="I47" s="13">
        <v>387</v>
      </c>
      <c r="J47" s="13">
        <v>458</v>
      </c>
      <c r="K47" s="15">
        <f t="shared" si="1"/>
        <v>431.96382428940569</v>
      </c>
    </row>
    <row r="48" spans="1:11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374.98649999999998</v>
      </c>
      <c r="F48" s="15">
        <v>295</v>
      </c>
      <c r="G48" s="29">
        <v>737</v>
      </c>
      <c r="H48" s="13">
        <v>185</v>
      </c>
      <c r="I48" s="13">
        <v>146</v>
      </c>
      <c r="J48" s="13">
        <v>189</v>
      </c>
      <c r="K48" s="15">
        <f t="shared" si="1"/>
        <v>472.5</v>
      </c>
    </row>
    <row r="49" spans="1:11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198.67080000000001</v>
      </c>
      <c r="F49" s="15">
        <v>135</v>
      </c>
      <c r="G49" s="29">
        <v>405</v>
      </c>
      <c r="H49" s="13">
        <v>296</v>
      </c>
      <c r="I49" s="13">
        <v>291</v>
      </c>
      <c r="J49" s="13">
        <v>143</v>
      </c>
      <c r="K49" s="15">
        <f t="shared" si="1"/>
        <v>179.36426116838487</v>
      </c>
    </row>
    <row r="50" spans="1:11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318.5</v>
      </c>
      <c r="F50" s="15">
        <v>244</v>
      </c>
      <c r="G50" s="29">
        <v>692</v>
      </c>
      <c r="H50" s="13">
        <v>531</v>
      </c>
      <c r="I50" s="13">
        <v>419</v>
      </c>
      <c r="J50" s="13">
        <v>713</v>
      </c>
      <c r="K50" s="15">
        <f t="shared" si="1"/>
        <v>621.10978520286392</v>
      </c>
    </row>
    <row r="51" spans="1:11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388.2998</v>
      </c>
      <c r="F51" s="15">
        <v>354</v>
      </c>
      <c r="G51" s="29">
        <v>692</v>
      </c>
      <c r="H51" s="13">
        <v>757</v>
      </c>
      <c r="I51" s="13">
        <v>676</v>
      </c>
      <c r="J51" s="13">
        <v>860</v>
      </c>
      <c r="K51" s="15">
        <f t="shared" si="1"/>
        <v>464.3491124260355</v>
      </c>
    </row>
    <row r="52" spans="1:11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434.11790000000002</v>
      </c>
      <c r="F52" s="15">
        <v>361</v>
      </c>
      <c r="G52" s="29">
        <v>864</v>
      </c>
      <c r="H52" s="13">
        <v>636</v>
      </c>
      <c r="I52" s="13">
        <v>381</v>
      </c>
      <c r="J52" s="13">
        <v>1101</v>
      </c>
      <c r="K52" s="15">
        <f t="shared" si="1"/>
        <v>1054.7637795275591</v>
      </c>
    </row>
    <row r="53" spans="1:11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467.70359999999999</v>
      </c>
      <c r="F53" s="15">
        <v>432.5</v>
      </c>
      <c r="G53" s="29">
        <v>840</v>
      </c>
      <c r="H53" s="13">
        <v>885</v>
      </c>
      <c r="I53" s="13">
        <v>821</v>
      </c>
      <c r="J53" s="13">
        <v>1284</v>
      </c>
      <c r="K53" s="15">
        <f t="shared" si="1"/>
        <v>570.84043848964677</v>
      </c>
    </row>
    <row r="54" spans="1:11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456.23379999999997</v>
      </c>
      <c r="F54" s="15">
        <v>406</v>
      </c>
      <c r="G54" s="29">
        <v>955</v>
      </c>
      <c r="H54" s="13">
        <v>798</v>
      </c>
      <c r="I54" s="13">
        <v>567</v>
      </c>
      <c r="J54" s="13">
        <v>1003</v>
      </c>
      <c r="K54" s="15">
        <f t="shared" si="1"/>
        <v>645.67019400352729</v>
      </c>
    </row>
    <row r="55" spans="1:11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250.24469999999999</v>
      </c>
      <c r="F55" s="15">
        <v>173</v>
      </c>
      <c r="G55" s="29">
        <v>586</v>
      </c>
      <c r="H55" s="13">
        <v>526</v>
      </c>
      <c r="I55" s="13">
        <v>459</v>
      </c>
      <c r="J55" s="13">
        <v>527</v>
      </c>
      <c r="K55" s="15">
        <f t="shared" si="1"/>
        <v>419.07407407407408</v>
      </c>
    </row>
    <row r="56" spans="1:11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298.72669999999999</v>
      </c>
      <c r="F56" s="15">
        <v>201</v>
      </c>
      <c r="G56" s="29">
        <v>732</v>
      </c>
      <c r="H56" s="13">
        <v>214</v>
      </c>
      <c r="I56" s="13">
        <v>284</v>
      </c>
      <c r="J56" s="13">
        <v>119</v>
      </c>
      <c r="K56" s="15">
        <f t="shared" si="1"/>
        <v>152.94014084507043</v>
      </c>
    </row>
    <row r="57" spans="1:11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222.27780000000001</v>
      </c>
      <c r="F57" s="15">
        <v>140.5</v>
      </c>
      <c r="G57" s="29">
        <v>538</v>
      </c>
      <c r="H57" s="13">
        <v>342</v>
      </c>
      <c r="I57" s="13">
        <v>232</v>
      </c>
      <c r="J57" s="13">
        <v>253</v>
      </c>
      <c r="K57" s="15">
        <f t="shared" si="1"/>
        <v>398.03879310344826</v>
      </c>
    </row>
    <row r="58" spans="1:11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375.822</v>
      </c>
      <c r="F58" s="15">
        <v>283</v>
      </c>
      <c r="G58" s="29">
        <v>808</v>
      </c>
      <c r="H58" s="13">
        <v>483</v>
      </c>
      <c r="I58" s="13">
        <v>482</v>
      </c>
      <c r="J58" s="13">
        <v>715</v>
      </c>
      <c r="K58" s="15">
        <f t="shared" si="1"/>
        <v>541.44190871369301</v>
      </c>
    </row>
    <row r="59" spans="1:11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388.8612</v>
      </c>
      <c r="F59" s="15">
        <v>315</v>
      </c>
      <c r="G59" s="29">
        <v>783</v>
      </c>
      <c r="H59" s="13">
        <v>696</v>
      </c>
      <c r="I59" s="13">
        <v>812</v>
      </c>
      <c r="J59" s="13">
        <v>745</v>
      </c>
      <c r="K59" s="15">
        <f t="shared" si="1"/>
        <v>334.88300492610836</v>
      </c>
    </row>
    <row r="60" spans="1:11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578.5181</v>
      </c>
      <c r="F60" s="15">
        <v>515.5</v>
      </c>
      <c r="G60" s="29">
        <v>1151</v>
      </c>
      <c r="H60" s="13">
        <v>680</v>
      </c>
      <c r="I60" s="13">
        <v>385</v>
      </c>
      <c r="J60" s="13">
        <v>1397</v>
      </c>
      <c r="K60" s="15">
        <f t="shared" si="1"/>
        <v>1324.4285714285713</v>
      </c>
    </row>
    <row r="61" spans="1:11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500.2799</v>
      </c>
      <c r="F61" s="15">
        <v>439</v>
      </c>
      <c r="G61" s="29">
        <v>881</v>
      </c>
      <c r="H61" s="13">
        <v>1044</v>
      </c>
      <c r="I61" s="13">
        <v>944</v>
      </c>
      <c r="J61" s="13">
        <v>1386</v>
      </c>
      <c r="K61" s="15">
        <f t="shared" si="1"/>
        <v>535.90042372881351</v>
      </c>
    </row>
    <row r="62" spans="1:11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439.71809999999999</v>
      </c>
      <c r="F62" s="15">
        <v>334</v>
      </c>
      <c r="G62" s="29">
        <v>960</v>
      </c>
      <c r="H62" s="13">
        <v>800</v>
      </c>
      <c r="I62" s="13">
        <v>690</v>
      </c>
      <c r="J62" s="13">
        <v>1113</v>
      </c>
      <c r="K62" s="15">
        <f t="shared" si="1"/>
        <v>588.76086956521738</v>
      </c>
    </row>
    <row r="63" spans="1:11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298.15699999999998</v>
      </c>
      <c r="F63" s="15">
        <v>192.5</v>
      </c>
      <c r="G63" s="29">
        <v>651</v>
      </c>
      <c r="H63" s="13">
        <v>539</v>
      </c>
      <c r="I63" s="13">
        <v>486</v>
      </c>
      <c r="J63" s="13">
        <v>581</v>
      </c>
      <c r="K63" s="15">
        <f t="shared" si="1"/>
        <v>436.34773662551441</v>
      </c>
    </row>
    <row r="64" spans="1:11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180.41669999999999</v>
      </c>
      <c r="F64" s="15">
        <v>95</v>
      </c>
      <c r="G64" s="29">
        <v>391</v>
      </c>
      <c r="H64" s="13">
        <v>316</v>
      </c>
      <c r="I64" s="13">
        <v>319</v>
      </c>
      <c r="J64" s="13">
        <v>116</v>
      </c>
      <c r="K64" s="15">
        <f t="shared" si="1"/>
        <v>132.72727272727272</v>
      </c>
    </row>
    <row r="65" spans="1:11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278.40159999999997</v>
      </c>
      <c r="F65" s="15">
        <v>207</v>
      </c>
      <c r="G65" s="29">
        <v>547</v>
      </c>
      <c r="H65" s="13">
        <v>280</v>
      </c>
      <c r="I65" s="13">
        <v>331</v>
      </c>
      <c r="J65" s="13">
        <v>202</v>
      </c>
      <c r="K65" s="15">
        <f t="shared" si="1"/>
        <v>222.74924471299096</v>
      </c>
    </row>
    <row r="66" spans="1:11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433.72550000000001</v>
      </c>
      <c r="F66" s="15">
        <v>315</v>
      </c>
      <c r="G66" s="29">
        <v>1078</v>
      </c>
      <c r="H66" s="13">
        <v>541</v>
      </c>
      <c r="I66" s="13">
        <v>526</v>
      </c>
      <c r="J66" s="13">
        <v>731</v>
      </c>
      <c r="K66" s="15">
        <f t="shared" si="1"/>
        <v>507.25285171102666</v>
      </c>
    </row>
    <row r="67" spans="1:11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406.17540000000002</v>
      </c>
      <c r="F67" s="15">
        <v>301</v>
      </c>
      <c r="G67" s="29">
        <v>860</v>
      </c>
      <c r="H67" s="13">
        <v>759</v>
      </c>
      <c r="I67" s="13">
        <v>640</v>
      </c>
      <c r="J67" s="13">
        <v>865</v>
      </c>
      <c r="K67" s="15">
        <f t="shared" si="1"/>
        <v>493.3203125</v>
      </c>
    </row>
    <row r="68" spans="1:11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598.89250000000004</v>
      </c>
      <c r="F68" s="15">
        <v>515</v>
      </c>
      <c r="G68" s="29">
        <v>1270</v>
      </c>
      <c r="H68" s="13">
        <v>801</v>
      </c>
      <c r="I68" s="13">
        <v>520</v>
      </c>
      <c r="J68" s="13">
        <v>1678</v>
      </c>
      <c r="K68" s="15">
        <f t="shared" si="1"/>
        <v>1177.8269230769231</v>
      </c>
    </row>
    <row r="69" spans="1:11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558.11519999999996</v>
      </c>
      <c r="F69" s="15">
        <v>462</v>
      </c>
      <c r="G69" s="29">
        <v>1085</v>
      </c>
      <c r="H69" s="13">
        <v>1127</v>
      </c>
      <c r="I69" s="13">
        <v>856</v>
      </c>
      <c r="J69" s="13">
        <v>1656</v>
      </c>
      <c r="K69" s="15">
        <f t="shared" si="1"/>
        <v>706.12149532710282</v>
      </c>
    </row>
    <row r="70" spans="1:11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406.3023</v>
      </c>
      <c r="F70" s="15">
        <v>328</v>
      </c>
      <c r="G70" s="29">
        <v>855</v>
      </c>
      <c r="H70" s="149">
        <v>889</v>
      </c>
      <c r="I70" s="149">
        <v>879</v>
      </c>
      <c r="J70" s="149">
        <v>1125</v>
      </c>
      <c r="K70" s="15">
        <f t="shared" si="1"/>
        <v>467.15017064846415</v>
      </c>
    </row>
    <row r="71" spans="1:11" x14ac:dyDescent="0.25">
      <c r="A71" s="13">
        <v>102</v>
      </c>
      <c r="B71" s="116" t="str">
        <f t="shared" ref="B71:B85" si="2">CONCATENATE(C71,D71)</f>
        <v>2016KS Praha</v>
      </c>
      <c r="C71" s="13">
        <v>2016</v>
      </c>
      <c r="D71" s="13" t="s">
        <v>14</v>
      </c>
      <c r="E71" s="28">
        <v>322.7971</v>
      </c>
      <c r="F71" s="15">
        <v>246</v>
      </c>
      <c r="G71" s="29">
        <v>630</v>
      </c>
      <c r="H71" s="13">
        <v>557</v>
      </c>
      <c r="I71" s="13">
        <v>462</v>
      </c>
      <c r="J71" s="13">
        <v>677</v>
      </c>
      <c r="K71" s="15">
        <f t="shared" ref="K71:K85" si="3">J71/I71*365</f>
        <v>534.85930735930742</v>
      </c>
    </row>
    <row r="72" spans="1:11" x14ac:dyDescent="0.25">
      <c r="A72" s="13">
        <v>103</v>
      </c>
      <c r="B72" s="116" t="str">
        <f t="shared" si="2"/>
        <v>2016KS Č. Budějovice</v>
      </c>
      <c r="C72" s="13">
        <v>2016</v>
      </c>
      <c r="D72" s="13" t="s">
        <v>25</v>
      </c>
      <c r="E72" s="28">
        <v>162.5489</v>
      </c>
      <c r="F72" s="15">
        <v>90.5</v>
      </c>
      <c r="G72" s="29">
        <v>364</v>
      </c>
      <c r="H72" s="13">
        <v>294</v>
      </c>
      <c r="I72" s="13">
        <v>298</v>
      </c>
      <c r="J72" s="13">
        <v>113</v>
      </c>
      <c r="K72" s="15">
        <f t="shared" si="3"/>
        <v>138.40604026845637</v>
      </c>
    </row>
    <row r="73" spans="1:11" x14ac:dyDescent="0.25">
      <c r="A73" s="13">
        <v>104</v>
      </c>
      <c r="B73" s="116" t="str">
        <f t="shared" si="2"/>
        <v>2016KS Plzeň</v>
      </c>
      <c r="C73" s="13">
        <v>2016</v>
      </c>
      <c r="D73" s="13" t="s">
        <v>34</v>
      </c>
      <c r="E73" s="28">
        <v>332.03449999999998</v>
      </c>
      <c r="F73" s="15">
        <v>206.5</v>
      </c>
      <c r="G73" s="29">
        <v>778</v>
      </c>
      <c r="H73" s="13">
        <v>248</v>
      </c>
      <c r="I73" s="13">
        <v>254</v>
      </c>
      <c r="J73" s="13">
        <v>196</v>
      </c>
      <c r="K73" s="15">
        <f t="shared" si="3"/>
        <v>281.65354330708658</v>
      </c>
    </row>
    <row r="74" spans="1:11" x14ac:dyDescent="0.25">
      <c r="A74" s="13">
        <v>105</v>
      </c>
      <c r="B74" s="116" t="str">
        <f t="shared" si="2"/>
        <v>2016KS Ústí n. Labem</v>
      </c>
      <c r="C74" s="13">
        <v>2016</v>
      </c>
      <c r="D74" s="13" t="s">
        <v>44</v>
      </c>
      <c r="E74" s="28">
        <v>447.07560000000001</v>
      </c>
      <c r="F74" s="15">
        <v>273</v>
      </c>
      <c r="G74" s="29">
        <v>1160</v>
      </c>
      <c r="H74" s="13">
        <v>571</v>
      </c>
      <c r="I74" s="13">
        <v>596</v>
      </c>
      <c r="J74" s="13">
        <v>710</v>
      </c>
      <c r="K74" s="15">
        <f t="shared" si="3"/>
        <v>434.81543624161071</v>
      </c>
    </row>
    <row r="75" spans="1:11" x14ac:dyDescent="0.25">
      <c r="A75" s="13">
        <v>106</v>
      </c>
      <c r="B75" s="116" t="str">
        <f t="shared" si="2"/>
        <v>2016KS Hr. Králové</v>
      </c>
      <c r="C75" s="13">
        <v>2016</v>
      </c>
      <c r="D75" s="13" t="s">
        <v>55</v>
      </c>
      <c r="E75" s="28">
        <v>420.71589999999998</v>
      </c>
      <c r="F75" s="15">
        <v>335</v>
      </c>
      <c r="G75" s="29">
        <v>891</v>
      </c>
      <c r="H75" s="13">
        <v>535</v>
      </c>
      <c r="I75" s="13">
        <v>677</v>
      </c>
      <c r="J75" s="13">
        <v>723</v>
      </c>
      <c r="K75" s="15">
        <f t="shared" si="3"/>
        <v>389.80059084194983</v>
      </c>
    </row>
    <row r="76" spans="1:11" x14ac:dyDescent="0.25">
      <c r="A76" s="13">
        <v>107</v>
      </c>
      <c r="B76" s="116" t="str">
        <f t="shared" si="2"/>
        <v>2016KS Brno</v>
      </c>
      <c r="C76" s="13">
        <v>2016</v>
      </c>
      <c r="D76" s="13" t="s">
        <v>67</v>
      </c>
      <c r="E76" s="28">
        <v>716.17460000000005</v>
      </c>
      <c r="F76" s="15">
        <v>665.5</v>
      </c>
      <c r="G76" s="29">
        <v>1371</v>
      </c>
      <c r="H76" s="13">
        <v>1003</v>
      </c>
      <c r="I76" s="13">
        <v>668</v>
      </c>
      <c r="J76" s="13">
        <v>2013</v>
      </c>
      <c r="K76" s="15">
        <f t="shared" si="3"/>
        <v>1099.9176646706587</v>
      </c>
    </row>
    <row r="77" spans="1:11" x14ac:dyDescent="0.25">
      <c r="A77" s="13">
        <v>108</v>
      </c>
      <c r="B77" s="116" t="str">
        <f t="shared" si="2"/>
        <v>2016KS Ostrava</v>
      </c>
      <c r="C77" s="13">
        <v>2016</v>
      </c>
      <c r="D77" s="13" t="s">
        <v>82</v>
      </c>
      <c r="E77" s="28">
        <v>484.65539999999999</v>
      </c>
      <c r="F77" s="15">
        <v>445</v>
      </c>
      <c r="G77" s="29">
        <v>777</v>
      </c>
      <c r="H77" s="13">
        <v>1052</v>
      </c>
      <c r="I77" s="13">
        <v>1182</v>
      </c>
      <c r="J77" s="13">
        <v>1526</v>
      </c>
      <c r="K77" s="15">
        <f t="shared" si="3"/>
        <v>471.22673434856176</v>
      </c>
    </row>
    <row r="78" spans="1:11" x14ac:dyDescent="0.25">
      <c r="A78" s="13">
        <v>101</v>
      </c>
      <c r="B78" s="116" t="str">
        <f t="shared" si="2"/>
        <v>2017MS Praha</v>
      </c>
      <c r="C78" s="13">
        <v>2017</v>
      </c>
      <c r="D78" s="13" t="s">
        <v>3</v>
      </c>
      <c r="E78" s="28">
        <v>421.67759999999998</v>
      </c>
      <c r="F78" s="15">
        <v>322</v>
      </c>
      <c r="G78" s="29">
        <v>895</v>
      </c>
      <c r="H78" s="13">
        <v>781</v>
      </c>
      <c r="I78" s="13">
        <v>699</v>
      </c>
      <c r="J78" s="13">
        <v>1208</v>
      </c>
      <c r="K78" s="15">
        <f t="shared" si="3"/>
        <v>630.78683834048638</v>
      </c>
    </row>
    <row r="79" spans="1:11" x14ac:dyDescent="0.25">
      <c r="A79" s="13">
        <v>102</v>
      </c>
      <c r="B79" s="116" t="str">
        <f t="shared" si="2"/>
        <v>2017KS Praha</v>
      </c>
      <c r="C79" s="13">
        <v>2017</v>
      </c>
      <c r="D79" s="13" t="s">
        <v>14</v>
      </c>
      <c r="E79" s="28">
        <v>356.03370000000001</v>
      </c>
      <c r="F79" s="15">
        <v>268</v>
      </c>
      <c r="G79" s="29">
        <v>730</v>
      </c>
      <c r="H79" s="13">
        <v>569</v>
      </c>
      <c r="I79" s="13">
        <v>540</v>
      </c>
      <c r="J79" s="13">
        <v>707</v>
      </c>
      <c r="K79" s="15">
        <f t="shared" si="3"/>
        <v>477.87962962962968</v>
      </c>
    </row>
    <row r="80" spans="1:11" x14ac:dyDescent="0.25">
      <c r="A80" s="13">
        <v>103</v>
      </c>
      <c r="B80" s="116" t="str">
        <f t="shared" si="2"/>
        <v>2017KS Č. Budějovice</v>
      </c>
      <c r="C80" s="13">
        <v>2017</v>
      </c>
      <c r="D80" s="13" t="s">
        <v>25</v>
      </c>
      <c r="E80" s="28">
        <v>163.8013</v>
      </c>
      <c r="F80" s="15">
        <v>98</v>
      </c>
      <c r="G80" s="29">
        <v>346</v>
      </c>
      <c r="H80" s="13">
        <v>383</v>
      </c>
      <c r="I80" s="13">
        <v>269</v>
      </c>
      <c r="J80" s="13">
        <v>227</v>
      </c>
      <c r="K80" s="15">
        <f t="shared" si="3"/>
        <v>308.01115241635688</v>
      </c>
    </row>
    <row r="81" spans="1:11" x14ac:dyDescent="0.25">
      <c r="A81" s="13">
        <v>104</v>
      </c>
      <c r="B81" s="116" t="str">
        <f t="shared" si="2"/>
        <v>2017KS Plzeň</v>
      </c>
      <c r="C81" s="13">
        <v>2017</v>
      </c>
      <c r="D81" s="13" t="s">
        <v>34</v>
      </c>
      <c r="E81" s="28">
        <v>284.75529999999998</v>
      </c>
      <c r="F81" s="15">
        <v>154.5</v>
      </c>
      <c r="G81" s="29">
        <v>809</v>
      </c>
      <c r="H81" s="13">
        <v>339</v>
      </c>
      <c r="I81" s="13">
        <v>254</v>
      </c>
      <c r="J81" s="13">
        <v>281</v>
      </c>
      <c r="K81" s="15">
        <f t="shared" si="3"/>
        <v>403.79921259842519</v>
      </c>
    </row>
    <row r="82" spans="1:11" x14ac:dyDescent="0.25">
      <c r="A82" s="13">
        <v>105</v>
      </c>
      <c r="B82" s="116" t="str">
        <f t="shared" si="2"/>
        <v>2017KS Ústí n. Labem</v>
      </c>
      <c r="C82" s="13">
        <v>2017</v>
      </c>
      <c r="D82" s="13" t="s">
        <v>44</v>
      </c>
      <c r="E82" s="28">
        <v>506.06400000000002</v>
      </c>
      <c r="F82" s="15">
        <v>341</v>
      </c>
      <c r="G82" s="29">
        <v>1268</v>
      </c>
      <c r="H82" s="13">
        <v>527</v>
      </c>
      <c r="I82" s="13">
        <v>627</v>
      </c>
      <c r="J82" s="13">
        <v>616</v>
      </c>
      <c r="K82" s="15">
        <f t="shared" si="3"/>
        <v>358.59649122807014</v>
      </c>
    </row>
    <row r="83" spans="1:11" x14ac:dyDescent="0.25">
      <c r="A83" s="13">
        <v>106</v>
      </c>
      <c r="B83" s="116" t="str">
        <f t="shared" si="2"/>
        <v>2017KS Hr. Králové</v>
      </c>
      <c r="C83" s="13">
        <v>2017</v>
      </c>
      <c r="D83" s="13" t="s">
        <v>55</v>
      </c>
      <c r="E83" s="28">
        <v>422.55689999999998</v>
      </c>
      <c r="F83" s="15">
        <v>299</v>
      </c>
      <c r="G83" s="29">
        <v>925</v>
      </c>
      <c r="H83" s="13">
        <v>485</v>
      </c>
      <c r="I83" s="13">
        <v>685</v>
      </c>
      <c r="J83" s="13">
        <v>523</v>
      </c>
      <c r="K83" s="15">
        <f t="shared" si="3"/>
        <v>278.67883211678833</v>
      </c>
    </row>
    <row r="84" spans="1:11" x14ac:dyDescent="0.25">
      <c r="A84" s="13">
        <v>107</v>
      </c>
      <c r="B84" s="116" t="str">
        <f t="shared" si="2"/>
        <v>2017KS Brno</v>
      </c>
      <c r="C84" s="13">
        <v>2017</v>
      </c>
      <c r="D84" s="13" t="s">
        <v>67</v>
      </c>
      <c r="E84" s="28">
        <v>781.90809999999999</v>
      </c>
      <c r="F84" s="15">
        <v>692.5</v>
      </c>
      <c r="G84" s="29">
        <v>1592</v>
      </c>
      <c r="H84" s="13">
        <v>1528</v>
      </c>
      <c r="I84" s="13">
        <v>1105</v>
      </c>
      <c r="J84" s="13">
        <v>2437</v>
      </c>
      <c r="K84" s="15">
        <f t="shared" si="3"/>
        <v>804.98190045248873</v>
      </c>
    </row>
    <row r="85" spans="1:11" x14ac:dyDescent="0.25">
      <c r="A85" s="392">
        <v>108</v>
      </c>
      <c r="B85" s="393" t="str">
        <f t="shared" si="2"/>
        <v>2017KS Ostrava</v>
      </c>
      <c r="C85" s="392">
        <v>2017</v>
      </c>
      <c r="D85" s="392" t="s">
        <v>82</v>
      </c>
      <c r="E85" s="397">
        <v>415.03500000000003</v>
      </c>
      <c r="F85" s="396">
        <v>334.5</v>
      </c>
      <c r="G85" s="398">
        <v>824</v>
      </c>
      <c r="H85" s="392">
        <v>1006</v>
      </c>
      <c r="I85" s="392">
        <v>1368</v>
      </c>
      <c r="J85" s="392">
        <v>1164</v>
      </c>
      <c r="K85" s="396">
        <f t="shared" si="3"/>
        <v>310.57017543859649</v>
      </c>
    </row>
    <row r="86" spans="1:11" x14ac:dyDescent="0.25">
      <c r="A86" s="13">
        <v>101</v>
      </c>
      <c r="B86" s="116" t="str">
        <f t="shared" ref="B86:B93" si="4">CONCATENATE(C86,D86)</f>
        <v>2018MS Praha</v>
      </c>
      <c r="C86" s="13">
        <v>2018</v>
      </c>
      <c r="D86" s="13" t="s">
        <v>3</v>
      </c>
      <c r="E86" s="28">
        <v>651.30719999999997</v>
      </c>
      <c r="F86" s="15">
        <v>569</v>
      </c>
      <c r="G86" s="29">
        <v>1257</v>
      </c>
      <c r="H86" s="13">
        <v>708</v>
      </c>
      <c r="I86" s="13">
        <v>804</v>
      </c>
      <c r="J86" s="13">
        <v>1111</v>
      </c>
      <c r="K86" s="15">
        <f t="shared" ref="K86:K93" si="5">J86/I86*365</f>
        <v>504.37189054726366</v>
      </c>
    </row>
    <row r="87" spans="1:11" x14ac:dyDescent="0.25">
      <c r="A87" s="13">
        <v>102</v>
      </c>
      <c r="B87" s="116" t="str">
        <f t="shared" si="4"/>
        <v>2018KS Praha</v>
      </c>
      <c r="C87" s="13">
        <v>2018</v>
      </c>
      <c r="D87" s="13" t="s">
        <v>14</v>
      </c>
      <c r="E87" s="28">
        <v>394.226</v>
      </c>
      <c r="F87" s="15">
        <v>237</v>
      </c>
      <c r="G87" s="29">
        <v>1006</v>
      </c>
      <c r="H87" s="13">
        <v>422</v>
      </c>
      <c r="I87" s="13">
        <v>662</v>
      </c>
      <c r="J87" s="13">
        <v>464</v>
      </c>
      <c r="K87" s="15">
        <f t="shared" si="5"/>
        <v>255.83081570996981</v>
      </c>
    </row>
    <row r="88" spans="1:11" x14ac:dyDescent="0.25">
      <c r="A88" s="13">
        <v>103</v>
      </c>
      <c r="B88" s="116" t="str">
        <f t="shared" si="4"/>
        <v>2018KS Č. Budějovice</v>
      </c>
      <c r="C88" s="13">
        <v>2018</v>
      </c>
      <c r="D88" s="13" t="s">
        <v>25</v>
      </c>
      <c r="E88" s="28">
        <v>161.96950000000001</v>
      </c>
      <c r="F88" s="15">
        <v>112</v>
      </c>
      <c r="G88" s="29">
        <v>309</v>
      </c>
      <c r="H88" s="13">
        <v>297</v>
      </c>
      <c r="I88" s="13">
        <v>329</v>
      </c>
      <c r="J88" s="13">
        <v>195</v>
      </c>
      <c r="K88" s="15">
        <f t="shared" si="5"/>
        <v>216.33738601823708</v>
      </c>
    </row>
    <row r="89" spans="1:11" x14ac:dyDescent="0.25">
      <c r="A89" s="13">
        <v>104</v>
      </c>
      <c r="B89" s="116" t="str">
        <f t="shared" si="4"/>
        <v>2018KS Plzeň</v>
      </c>
      <c r="C89" s="13">
        <v>2018</v>
      </c>
      <c r="D89" s="13" t="s">
        <v>34</v>
      </c>
      <c r="E89" s="28">
        <v>335.32319999999999</v>
      </c>
      <c r="F89" s="15">
        <v>180</v>
      </c>
      <c r="G89" s="29">
        <v>869</v>
      </c>
      <c r="H89" s="13">
        <v>245</v>
      </c>
      <c r="I89" s="13">
        <v>324</v>
      </c>
      <c r="J89" s="13">
        <v>202</v>
      </c>
      <c r="K89" s="15">
        <f t="shared" si="5"/>
        <v>227.56172839506172</v>
      </c>
    </row>
    <row r="90" spans="1:11" x14ac:dyDescent="0.25">
      <c r="A90" s="13">
        <v>105</v>
      </c>
      <c r="B90" s="116" t="str">
        <f t="shared" si="4"/>
        <v>2018KS Ústí n. Labem</v>
      </c>
      <c r="C90" s="13">
        <v>2018</v>
      </c>
      <c r="D90" s="13" t="s">
        <v>44</v>
      </c>
      <c r="E90" s="28">
        <v>568.54079999999999</v>
      </c>
      <c r="F90" s="15">
        <v>399</v>
      </c>
      <c r="G90" s="29">
        <v>1272</v>
      </c>
      <c r="H90" s="13">
        <v>405</v>
      </c>
      <c r="I90" s="13">
        <v>536</v>
      </c>
      <c r="J90" s="13">
        <v>487</v>
      </c>
      <c r="K90" s="15">
        <f t="shared" si="5"/>
        <v>331.63246268656718</v>
      </c>
    </row>
    <row r="91" spans="1:11" x14ac:dyDescent="0.25">
      <c r="A91" s="13">
        <v>106</v>
      </c>
      <c r="B91" s="116" t="str">
        <f t="shared" si="4"/>
        <v>2018KS Hr. Králové</v>
      </c>
      <c r="C91" s="13">
        <v>2018</v>
      </c>
      <c r="D91" s="13" t="s">
        <v>55</v>
      </c>
      <c r="E91" s="28">
        <v>460.00799999999998</v>
      </c>
      <c r="F91" s="15">
        <v>317</v>
      </c>
      <c r="G91" s="29">
        <v>1041</v>
      </c>
      <c r="H91" s="13">
        <v>412</v>
      </c>
      <c r="I91" s="13">
        <v>537</v>
      </c>
      <c r="J91" s="13">
        <v>397</v>
      </c>
      <c r="K91" s="15">
        <f t="shared" si="5"/>
        <v>269.84171322160148</v>
      </c>
    </row>
    <row r="92" spans="1:11" x14ac:dyDescent="0.25">
      <c r="A92" s="13">
        <v>107</v>
      </c>
      <c r="B92" s="116" t="str">
        <f t="shared" si="4"/>
        <v>2018KS Brno</v>
      </c>
      <c r="C92" s="13">
        <v>2018</v>
      </c>
      <c r="D92" s="13" t="s">
        <v>67</v>
      </c>
      <c r="E92" s="28">
        <v>710.04449999999997</v>
      </c>
      <c r="F92" s="15">
        <v>595</v>
      </c>
      <c r="G92" s="29">
        <v>1477</v>
      </c>
      <c r="H92" s="13">
        <v>866</v>
      </c>
      <c r="I92" s="13">
        <v>1214</v>
      </c>
      <c r="J92" s="13">
        <v>2092</v>
      </c>
      <c r="K92" s="15">
        <f t="shared" si="5"/>
        <v>628.9785831960462</v>
      </c>
    </row>
    <row r="93" spans="1:11" ht="16.5" thickBot="1" x14ac:dyDescent="0.3">
      <c r="A93" s="18">
        <v>108</v>
      </c>
      <c r="B93" s="117" t="str">
        <f t="shared" si="4"/>
        <v>2018KS Ostrava</v>
      </c>
      <c r="C93" s="18">
        <v>2018</v>
      </c>
      <c r="D93" s="18" t="s">
        <v>82</v>
      </c>
      <c r="E93" s="30">
        <v>530.26289999999995</v>
      </c>
      <c r="F93" s="20">
        <v>373</v>
      </c>
      <c r="G93" s="31">
        <v>1201</v>
      </c>
      <c r="H93" s="18">
        <v>677</v>
      </c>
      <c r="I93" s="18">
        <v>1054</v>
      </c>
      <c r="J93" s="18">
        <v>786</v>
      </c>
      <c r="K93" s="20">
        <f t="shared" si="5"/>
        <v>272.19165085388994</v>
      </c>
    </row>
    <row r="94" spans="1:11" ht="16.5" thickTop="1" x14ac:dyDescent="0.25"/>
  </sheetData>
  <sheetProtection algorithmName="SHA-512" hashValue="CxY7eg/qL781TIFjn2Aa5tvBEu0BkIHqrCdbewUgX8OB1VUVERQ8ceRr7j46JuymoCylZbQb5fDOlU0zR0ZdJA==" saltValue="2E6bqfCiJP5qlRaK0YZnqg==" spinCount="100000" sheet="1" objects="1" scenarios="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59999389629810485"/>
  </sheetPr>
  <dimension ref="A1:T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customWidth="1"/>
    <col min="6" max="6" width="14.625" customWidth="1"/>
    <col min="7" max="10" width="12.625" customWidth="1"/>
    <col min="11" max="11" width="14.625" customWidth="1"/>
    <col min="12" max="20" width="12.625" customWidth="1"/>
  </cols>
  <sheetData>
    <row r="1" spans="1:20" x14ac:dyDescent="0.25">
      <c r="A1" s="3" t="s">
        <v>275</v>
      </c>
    </row>
    <row r="2" spans="1:20" ht="16.5" thickBot="1" x14ac:dyDescent="0.3">
      <c r="A2" s="3" t="s">
        <v>198</v>
      </c>
    </row>
    <row r="3" spans="1:20" ht="16.5" customHeight="1" thickTop="1" x14ac:dyDescent="0.25">
      <c r="A3" s="147"/>
      <c r="B3" s="148"/>
      <c r="C3" s="496" t="s">
        <v>1</v>
      </c>
      <c r="D3" s="497"/>
      <c r="E3" s="498"/>
      <c r="F3" s="504" t="s">
        <v>109</v>
      </c>
      <c r="G3" s="499"/>
      <c r="H3" s="499"/>
      <c r="I3" s="505"/>
      <c r="J3" s="408"/>
      <c r="K3" s="504" t="s">
        <v>110</v>
      </c>
      <c r="L3" s="499"/>
      <c r="M3" s="499"/>
      <c r="N3" s="505"/>
      <c r="O3" s="506" t="s">
        <v>243</v>
      </c>
      <c r="P3" s="507"/>
      <c r="Q3" s="508"/>
      <c r="R3" s="506" t="s">
        <v>239</v>
      </c>
      <c r="S3" s="507"/>
      <c r="T3" s="508"/>
    </row>
    <row r="4" spans="1:20" ht="48" thickBot="1" x14ac:dyDescent="0.3">
      <c r="A4" s="5"/>
      <c r="B4" s="25" t="s">
        <v>94</v>
      </c>
      <c r="C4" s="415" t="s">
        <v>96</v>
      </c>
      <c r="D4" s="416" t="s">
        <v>97</v>
      </c>
      <c r="E4" s="417" t="s">
        <v>98</v>
      </c>
      <c r="F4" s="52" t="s">
        <v>181</v>
      </c>
      <c r="G4" s="6" t="s">
        <v>186</v>
      </c>
      <c r="H4" s="6" t="s">
        <v>238</v>
      </c>
      <c r="I4" s="46" t="s">
        <v>233</v>
      </c>
      <c r="J4" s="411" t="s">
        <v>175</v>
      </c>
      <c r="K4" s="52" t="s">
        <v>101</v>
      </c>
      <c r="L4" s="6" t="s">
        <v>102</v>
      </c>
      <c r="M4" s="6" t="s">
        <v>242</v>
      </c>
      <c r="N4" s="46" t="s">
        <v>241</v>
      </c>
      <c r="O4" s="24" t="s">
        <v>244</v>
      </c>
      <c r="P4" s="5" t="s">
        <v>245</v>
      </c>
      <c r="Q4" s="25" t="s">
        <v>246</v>
      </c>
      <c r="R4" s="24" t="s">
        <v>236</v>
      </c>
      <c r="S4" s="5" t="s">
        <v>237</v>
      </c>
      <c r="T4" s="25" t="s">
        <v>235</v>
      </c>
    </row>
    <row r="5" spans="1:20" ht="16.5" thickTop="1" x14ac:dyDescent="0.25">
      <c r="A5" s="115">
        <v>101</v>
      </c>
      <c r="B5" s="119" t="s">
        <v>3</v>
      </c>
      <c r="C5" s="421">
        <v>91</v>
      </c>
      <c r="D5" s="409">
        <v>62</v>
      </c>
      <c r="E5" s="433">
        <v>194</v>
      </c>
      <c r="F5" s="136">
        <v>2037</v>
      </c>
      <c r="G5" s="122">
        <v>1954</v>
      </c>
      <c r="H5" s="122">
        <v>384</v>
      </c>
      <c r="I5" s="124">
        <v>7582</v>
      </c>
      <c r="J5" s="406">
        <v>18</v>
      </c>
      <c r="K5" s="136">
        <f>F5/$J5</f>
        <v>113.16666666666667</v>
      </c>
      <c r="L5" s="122">
        <f t="shared" ref="L5:N5" si="0">G5/$J5</f>
        <v>108.55555555555556</v>
      </c>
      <c r="M5" s="122">
        <f t="shared" si="0"/>
        <v>21.333333333333332</v>
      </c>
      <c r="N5" s="124">
        <f t="shared" si="0"/>
        <v>421.22222222222223</v>
      </c>
      <c r="O5" s="118">
        <v>1486</v>
      </c>
      <c r="P5" s="115">
        <v>11</v>
      </c>
      <c r="Q5" s="119">
        <v>6060</v>
      </c>
      <c r="R5" s="140">
        <f>O5/SUM($O5:$Q5)*100</f>
        <v>19.663887786158529</v>
      </c>
      <c r="S5" s="121">
        <f t="shared" ref="S5:T5" si="1">P5/SUM($O5:$Q5)*100</f>
        <v>0.14556040756914121</v>
      </c>
      <c r="T5" s="120">
        <f t="shared" si="1"/>
        <v>80.190551806272325</v>
      </c>
    </row>
    <row r="6" spans="1:20" x14ac:dyDescent="0.25">
      <c r="A6" s="13">
        <v>102</v>
      </c>
      <c r="B6" s="88" t="s">
        <v>14</v>
      </c>
      <c r="C6" s="421">
        <v>76</v>
      </c>
      <c r="D6" s="409">
        <v>59</v>
      </c>
      <c r="E6" s="433">
        <v>146</v>
      </c>
      <c r="F6" s="28">
        <v>2439</v>
      </c>
      <c r="G6" s="15">
        <v>3093</v>
      </c>
      <c r="H6" s="15">
        <v>305</v>
      </c>
      <c r="I6" s="29">
        <v>12156</v>
      </c>
      <c r="J6" s="409">
        <v>13</v>
      </c>
      <c r="K6" s="28">
        <f t="shared" ref="K6:K13" si="2">F6/$J6</f>
        <v>187.61538461538461</v>
      </c>
      <c r="L6" s="15">
        <f t="shared" ref="L6:L13" si="3">G6/$J6</f>
        <v>237.92307692307693</v>
      </c>
      <c r="M6" s="15">
        <f t="shared" ref="M6:M13" si="4">H6/$J6</f>
        <v>23.46153846153846</v>
      </c>
      <c r="N6" s="29">
        <f t="shared" ref="N6:N13" si="5">I6/$J6</f>
        <v>935.07692307692309</v>
      </c>
      <c r="O6" s="87">
        <v>847</v>
      </c>
      <c r="P6" s="13">
        <v>4</v>
      </c>
      <c r="Q6" s="88">
        <v>11298</v>
      </c>
      <c r="R6" s="32">
        <f t="shared" ref="R6:R13" si="6">O6/SUM($O6:$Q6)*100</f>
        <v>6.9717672236398061</v>
      </c>
      <c r="S6" s="16">
        <f t="shared" ref="S6:S13" si="7">P6/SUM($O6:$Q6)*100</f>
        <v>3.292452053666968E-2</v>
      </c>
      <c r="T6" s="33">
        <f t="shared" ref="T6:T13" si="8">Q6/SUM($O6:$Q6)*100</f>
        <v>92.995308255823531</v>
      </c>
    </row>
    <row r="7" spans="1:20" x14ac:dyDescent="0.25">
      <c r="A7" s="13">
        <v>103</v>
      </c>
      <c r="B7" s="88" t="s">
        <v>25</v>
      </c>
      <c r="C7" s="421">
        <v>68</v>
      </c>
      <c r="D7" s="409">
        <v>49</v>
      </c>
      <c r="E7" s="433">
        <v>136</v>
      </c>
      <c r="F7" s="28">
        <v>1435</v>
      </c>
      <c r="G7" s="15">
        <v>2053</v>
      </c>
      <c r="H7" s="15">
        <v>37</v>
      </c>
      <c r="I7" s="29">
        <v>7817</v>
      </c>
      <c r="J7" s="409">
        <v>6</v>
      </c>
      <c r="K7" s="28">
        <f t="shared" si="2"/>
        <v>239.16666666666666</v>
      </c>
      <c r="L7" s="15">
        <f t="shared" si="3"/>
        <v>342.16666666666669</v>
      </c>
      <c r="M7" s="15">
        <f t="shared" si="4"/>
        <v>6.166666666666667</v>
      </c>
      <c r="N7" s="29">
        <f t="shared" si="5"/>
        <v>1302.8333333333333</v>
      </c>
      <c r="O7" s="87">
        <v>440</v>
      </c>
      <c r="P7" s="13">
        <v>2</v>
      </c>
      <c r="Q7" s="88">
        <v>7373</v>
      </c>
      <c r="R7" s="32">
        <f t="shared" si="6"/>
        <v>5.6301983365323096</v>
      </c>
      <c r="S7" s="16">
        <f t="shared" si="7"/>
        <v>2.559181062060141E-2</v>
      </c>
      <c r="T7" s="33">
        <f t="shared" si="8"/>
        <v>94.344209852847101</v>
      </c>
    </row>
    <row r="8" spans="1:20" x14ac:dyDescent="0.25">
      <c r="A8" s="13">
        <v>104</v>
      </c>
      <c r="B8" s="88" t="s">
        <v>34</v>
      </c>
      <c r="C8" s="421">
        <v>73</v>
      </c>
      <c r="D8" s="409">
        <v>55</v>
      </c>
      <c r="E8" s="433">
        <v>145</v>
      </c>
      <c r="F8" s="28">
        <v>1972</v>
      </c>
      <c r="G8" s="15">
        <v>3332</v>
      </c>
      <c r="H8" s="15">
        <v>290</v>
      </c>
      <c r="I8" s="29">
        <v>10852</v>
      </c>
      <c r="J8" s="409">
        <v>10</v>
      </c>
      <c r="K8" s="28">
        <f t="shared" si="2"/>
        <v>197.2</v>
      </c>
      <c r="L8" s="15">
        <f t="shared" si="3"/>
        <v>333.2</v>
      </c>
      <c r="M8" s="15">
        <f t="shared" si="4"/>
        <v>29</v>
      </c>
      <c r="N8" s="29">
        <f t="shared" si="5"/>
        <v>1085.2</v>
      </c>
      <c r="O8" s="87">
        <v>660</v>
      </c>
      <c r="P8" s="13">
        <v>2</v>
      </c>
      <c r="Q8" s="88">
        <v>10188</v>
      </c>
      <c r="R8" s="32">
        <f t="shared" si="6"/>
        <v>6.0829493087557607</v>
      </c>
      <c r="S8" s="16">
        <f t="shared" si="7"/>
        <v>1.8433179723502304E-2</v>
      </c>
      <c r="T8" s="33">
        <f t="shared" si="8"/>
        <v>93.898617511520726</v>
      </c>
    </row>
    <row r="9" spans="1:20" x14ac:dyDescent="0.25">
      <c r="A9" s="13">
        <v>105</v>
      </c>
      <c r="B9" s="88" t="s">
        <v>44</v>
      </c>
      <c r="C9" s="421">
        <v>64</v>
      </c>
      <c r="D9" s="409">
        <v>48</v>
      </c>
      <c r="E9" s="433">
        <v>126</v>
      </c>
      <c r="F9" s="28">
        <v>3411</v>
      </c>
      <c r="G9" s="15">
        <v>4964</v>
      </c>
      <c r="H9" s="15">
        <v>334</v>
      </c>
      <c r="I9" s="29">
        <v>18635</v>
      </c>
      <c r="J9" s="409">
        <v>16</v>
      </c>
      <c r="K9" s="28">
        <f t="shared" si="2"/>
        <v>213.1875</v>
      </c>
      <c r="L9" s="15">
        <f t="shared" si="3"/>
        <v>310.25</v>
      </c>
      <c r="M9" s="15">
        <f t="shared" si="4"/>
        <v>20.875</v>
      </c>
      <c r="N9" s="29">
        <f t="shared" si="5"/>
        <v>1164.6875</v>
      </c>
      <c r="O9" s="87">
        <v>898</v>
      </c>
      <c r="P9" s="13">
        <v>0</v>
      </c>
      <c r="Q9" s="88">
        <v>17730</v>
      </c>
      <c r="R9" s="32">
        <f t="shared" si="6"/>
        <v>4.8207000214730513</v>
      </c>
      <c r="S9" s="16">
        <f t="shared" si="7"/>
        <v>0</v>
      </c>
      <c r="T9" s="33">
        <f t="shared" si="8"/>
        <v>95.179299978526942</v>
      </c>
    </row>
    <row r="10" spans="1:20" x14ac:dyDescent="0.25">
      <c r="A10" s="13">
        <v>106</v>
      </c>
      <c r="B10" s="88" t="s">
        <v>55</v>
      </c>
      <c r="C10" s="421">
        <v>84</v>
      </c>
      <c r="D10" s="409">
        <v>63</v>
      </c>
      <c r="E10" s="433">
        <v>185</v>
      </c>
      <c r="F10" s="28">
        <v>2366</v>
      </c>
      <c r="G10" s="15">
        <v>4157</v>
      </c>
      <c r="H10" s="15">
        <v>150</v>
      </c>
      <c r="I10" s="29">
        <v>13911</v>
      </c>
      <c r="J10" s="409">
        <v>11</v>
      </c>
      <c r="K10" s="28">
        <f t="shared" si="2"/>
        <v>215.09090909090909</v>
      </c>
      <c r="L10" s="15">
        <f t="shared" si="3"/>
        <v>377.90909090909093</v>
      </c>
      <c r="M10" s="15">
        <f t="shared" si="4"/>
        <v>13.636363636363637</v>
      </c>
      <c r="N10" s="29">
        <f t="shared" si="5"/>
        <v>1264.6363636363637</v>
      </c>
      <c r="O10" s="87">
        <v>885</v>
      </c>
      <c r="P10" s="13">
        <v>2</v>
      </c>
      <c r="Q10" s="88">
        <v>13017</v>
      </c>
      <c r="R10" s="32">
        <f t="shared" si="6"/>
        <v>6.3650747986191023</v>
      </c>
      <c r="S10" s="16">
        <f t="shared" si="7"/>
        <v>1.4384349827387802E-2</v>
      </c>
      <c r="T10" s="33">
        <f t="shared" si="8"/>
        <v>93.620540851553514</v>
      </c>
    </row>
    <row r="11" spans="1:20" x14ac:dyDescent="0.25">
      <c r="A11" s="13">
        <v>107</v>
      </c>
      <c r="B11" s="88" t="s">
        <v>67</v>
      </c>
      <c r="C11" s="421">
        <v>92</v>
      </c>
      <c r="D11" s="409">
        <v>63</v>
      </c>
      <c r="E11" s="433">
        <v>206</v>
      </c>
      <c r="F11" s="28">
        <v>3533</v>
      </c>
      <c r="G11" s="15">
        <v>4196</v>
      </c>
      <c r="H11" s="15">
        <v>416</v>
      </c>
      <c r="I11" s="29">
        <v>16155</v>
      </c>
      <c r="J11" s="409">
        <v>19</v>
      </c>
      <c r="K11" s="28">
        <f t="shared" si="2"/>
        <v>185.94736842105263</v>
      </c>
      <c r="L11" s="15">
        <f t="shared" si="3"/>
        <v>220.84210526315789</v>
      </c>
      <c r="M11" s="15">
        <f t="shared" si="4"/>
        <v>21.894736842105264</v>
      </c>
      <c r="N11" s="29">
        <f t="shared" si="5"/>
        <v>850.26315789473688</v>
      </c>
      <c r="O11" s="87">
        <v>1604</v>
      </c>
      <c r="P11" s="13">
        <v>9</v>
      </c>
      <c r="Q11" s="88">
        <v>14532</v>
      </c>
      <c r="R11" s="32">
        <f t="shared" si="6"/>
        <v>9.9349643852585938</v>
      </c>
      <c r="S11" s="16">
        <f t="shared" si="7"/>
        <v>5.5744812635490859E-2</v>
      </c>
      <c r="T11" s="33">
        <f t="shared" si="8"/>
        <v>90.009290802105909</v>
      </c>
    </row>
    <row r="12" spans="1:20" ht="16.5" thickBot="1" x14ac:dyDescent="0.3">
      <c r="A12" s="18">
        <v>108</v>
      </c>
      <c r="B12" s="90" t="s">
        <v>82</v>
      </c>
      <c r="C12" s="424">
        <v>91</v>
      </c>
      <c r="D12" s="403">
        <v>62</v>
      </c>
      <c r="E12" s="434">
        <v>194</v>
      </c>
      <c r="F12" s="30">
        <v>4023</v>
      </c>
      <c r="G12" s="20">
        <v>4687</v>
      </c>
      <c r="H12" s="20">
        <v>462</v>
      </c>
      <c r="I12" s="31">
        <v>21055</v>
      </c>
      <c r="J12" s="403">
        <v>27</v>
      </c>
      <c r="K12" s="30">
        <f t="shared" si="2"/>
        <v>149</v>
      </c>
      <c r="L12" s="20">
        <f t="shared" si="3"/>
        <v>173.59259259259258</v>
      </c>
      <c r="M12" s="20">
        <f t="shared" si="4"/>
        <v>17.111111111111111</v>
      </c>
      <c r="N12" s="31">
        <f t="shared" si="5"/>
        <v>779.81481481481478</v>
      </c>
      <c r="O12" s="87">
        <v>978</v>
      </c>
      <c r="P12" s="13">
        <v>13</v>
      </c>
      <c r="Q12" s="88">
        <v>20056</v>
      </c>
      <c r="R12" s="32">
        <f t="shared" si="6"/>
        <v>4.646743003753504</v>
      </c>
      <c r="S12" s="16">
        <f t="shared" si="7"/>
        <v>6.1766522544780732E-2</v>
      </c>
      <c r="T12" s="33">
        <f t="shared" si="8"/>
        <v>95.291490473701714</v>
      </c>
    </row>
    <row r="13" spans="1:20" ht="17.25" thickTop="1" thickBot="1" x14ac:dyDescent="0.3">
      <c r="A13" s="39"/>
      <c r="B13" s="44" t="s">
        <v>131</v>
      </c>
      <c r="C13" s="487">
        <v>75</v>
      </c>
      <c r="D13" s="402">
        <v>52</v>
      </c>
      <c r="E13" s="488">
        <v>157</v>
      </c>
      <c r="F13" s="135">
        <f>AVERAGE(F5:F12)</f>
        <v>2652</v>
      </c>
      <c r="G13" s="41">
        <f t="shared" ref="G13:I13" si="9">AVERAGE(G5:G12)</f>
        <v>3554.5</v>
      </c>
      <c r="H13" s="41">
        <f t="shared" si="9"/>
        <v>297.25</v>
      </c>
      <c r="I13" s="125">
        <f t="shared" si="9"/>
        <v>13520.375</v>
      </c>
      <c r="J13" s="402">
        <f>AVERAGE(J5:J12)</f>
        <v>15</v>
      </c>
      <c r="K13" s="135">
        <f t="shared" si="2"/>
        <v>176.8</v>
      </c>
      <c r="L13" s="41">
        <f t="shared" si="3"/>
        <v>236.96666666666667</v>
      </c>
      <c r="M13" s="41">
        <f t="shared" si="4"/>
        <v>19.816666666666666</v>
      </c>
      <c r="N13" s="125">
        <f t="shared" si="5"/>
        <v>901.35833333333335</v>
      </c>
      <c r="O13" s="41">
        <f>SUM(O5:O12)</f>
        <v>7798</v>
      </c>
      <c r="P13" s="41">
        <f t="shared" ref="P13:Q13" si="10">SUM(P5:P12)</f>
        <v>43</v>
      </c>
      <c r="Q13" s="125">
        <f t="shared" si="10"/>
        <v>100254</v>
      </c>
      <c r="R13" s="34">
        <f t="shared" si="6"/>
        <v>7.2140247004949352</v>
      </c>
      <c r="S13" s="34">
        <f t="shared" si="7"/>
        <v>3.9779823303575559E-2</v>
      </c>
      <c r="T13" s="36">
        <f t="shared" si="8"/>
        <v>92.746195476201493</v>
      </c>
    </row>
    <row r="14" spans="1:20" ht="16.5" thickTop="1" x14ac:dyDescent="0.25"/>
    <row r="18" spans="1:1" x14ac:dyDescent="0.25">
      <c r="A18" s="3"/>
    </row>
  </sheetData>
  <sheetProtection password="E167" sheet="1" objects="1" scenarios="1"/>
  <mergeCells count="5">
    <mergeCell ref="C3:E3"/>
    <mergeCell ref="F3:I3"/>
    <mergeCell ref="K3:N3"/>
    <mergeCell ref="O3:Q3"/>
    <mergeCell ref="R3:T3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6" tint="0.59999389629810485"/>
  </sheetPr>
  <dimension ref="A1:N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.75" x14ac:dyDescent="0.25"/>
  <cols>
    <col min="1" max="1" width="13.375" style="149" customWidth="1"/>
    <col min="2" max="2" width="22.375" style="149" hidden="1" customWidth="1"/>
    <col min="3" max="3" width="13.375" style="149" customWidth="1"/>
    <col min="4" max="4" width="18.25" style="149" bestFit="1" customWidth="1"/>
    <col min="5" max="7" width="12.625" style="149" customWidth="1"/>
    <col min="8" max="11" width="14.625" style="149" customWidth="1"/>
    <col min="12" max="14" width="12.625" customWidth="1"/>
  </cols>
  <sheetData>
    <row r="1" spans="1:14" x14ac:dyDescent="0.25">
      <c r="A1" s="3" t="s">
        <v>132</v>
      </c>
    </row>
    <row r="2" spans="1:14" x14ac:dyDescent="0.25">
      <c r="A2" s="3" t="s">
        <v>289</v>
      </c>
    </row>
    <row r="3" spans="1:14" ht="16.5" thickBot="1" x14ac:dyDescent="0.3"/>
    <row r="4" spans="1:14" ht="16.5" thickTop="1" x14ac:dyDescent="0.25">
      <c r="A4" s="147"/>
      <c r="B4" s="147"/>
      <c r="C4" s="147"/>
      <c r="D4" s="147"/>
      <c r="E4" s="506" t="s">
        <v>1</v>
      </c>
      <c r="F4" s="507"/>
      <c r="G4" s="508"/>
      <c r="H4" s="499" t="s">
        <v>109</v>
      </c>
      <c r="I4" s="499"/>
      <c r="J4" s="499"/>
      <c r="K4" s="499"/>
      <c r="L4" s="506" t="s">
        <v>239</v>
      </c>
      <c r="M4" s="507"/>
      <c r="N4" s="508"/>
    </row>
    <row r="5" spans="1:14" ht="32.25" thickBot="1" x14ac:dyDescent="0.3">
      <c r="A5" s="5"/>
      <c r="B5" s="5" t="s">
        <v>137</v>
      </c>
      <c r="C5" s="5" t="s">
        <v>136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182</v>
      </c>
      <c r="I5" s="6" t="s">
        <v>183</v>
      </c>
      <c r="J5" s="6" t="s">
        <v>238</v>
      </c>
      <c r="K5" s="6" t="s">
        <v>233</v>
      </c>
      <c r="L5" s="24" t="s">
        <v>236</v>
      </c>
      <c r="M5" s="5" t="s">
        <v>237</v>
      </c>
      <c r="N5" s="25" t="s">
        <v>235</v>
      </c>
    </row>
    <row r="6" spans="1:14" ht="16.5" thickTop="1" x14ac:dyDescent="0.25">
      <c r="A6" s="115">
        <v>101</v>
      </c>
      <c r="B6" s="114" t="str">
        <f>CONCATENATE(C6,D6)</f>
        <v>2008MS Praha</v>
      </c>
      <c r="C6" s="115">
        <v>2008</v>
      </c>
      <c r="D6" s="115" t="s">
        <v>3</v>
      </c>
      <c r="E6" s="136">
        <v>10.22641</v>
      </c>
      <c r="F6" s="122">
        <v>7</v>
      </c>
      <c r="G6" s="124">
        <v>21</v>
      </c>
      <c r="H6" s="115">
        <v>1259</v>
      </c>
      <c r="I6" s="115">
        <v>843</v>
      </c>
      <c r="J6" s="115">
        <v>154</v>
      </c>
      <c r="K6" s="122">
        <v>232</v>
      </c>
      <c r="L6" s="118">
        <v>179</v>
      </c>
      <c r="M6" s="115">
        <v>2</v>
      </c>
      <c r="N6" s="119">
        <v>41</v>
      </c>
    </row>
    <row r="7" spans="1:14" x14ac:dyDescent="0.25">
      <c r="A7" s="13">
        <v>102</v>
      </c>
      <c r="B7" s="116" t="str">
        <f t="shared" ref="B7:B70" si="0">CONCATENATE(C7,D7)</f>
        <v>2008KS Praha</v>
      </c>
      <c r="C7" s="13">
        <v>2008</v>
      </c>
      <c r="D7" s="13" t="s">
        <v>14</v>
      </c>
      <c r="E7" s="28"/>
      <c r="F7" s="15"/>
      <c r="G7" s="29"/>
      <c r="H7" s="13">
        <v>271</v>
      </c>
      <c r="I7" s="13">
        <v>156</v>
      </c>
      <c r="J7" s="13">
        <v>58</v>
      </c>
      <c r="K7" s="15">
        <v>95</v>
      </c>
      <c r="L7" s="87">
        <v>61</v>
      </c>
      <c r="M7" s="13">
        <v>1</v>
      </c>
      <c r="N7" s="88">
        <v>33</v>
      </c>
    </row>
    <row r="8" spans="1:14" x14ac:dyDescent="0.25">
      <c r="A8" s="13">
        <v>103</v>
      </c>
      <c r="B8" s="116" t="str">
        <f t="shared" si="0"/>
        <v>2008KS Č. Budějovice</v>
      </c>
      <c r="C8" s="13">
        <v>2008</v>
      </c>
      <c r="D8" s="13" t="s">
        <v>25</v>
      </c>
      <c r="E8" s="28">
        <v>33.880949999999999</v>
      </c>
      <c r="F8" s="15">
        <v>27</v>
      </c>
      <c r="G8" s="29">
        <v>75</v>
      </c>
      <c r="H8" s="13">
        <v>293</v>
      </c>
      <c r="I8" s="13">
        <v>158</v>
      </c>
      <c r="J8" s="13">
        <v>70</v>
      </c>
      <c r="K8" s="15">
        <v>64</v>
      </c>
      <c r="L8" s="87">
        <v>36</v>
      </c>
      <c r="M8" s="13">
        <v>3</v>
      </c>
      <c r="N8" s="88">
        <v>18</v>
      </c>
    </row>
    <row r="9" spans="1:14" x14ac:dyDescent="0.25">
      <c r="A9" s="13">
        <v>104</v>
      </c>
      <c r="B9" s="116" t="str">
        <f t="shared" si="0"/>
        <v>2008KS Plzeň</v>
      </c>
      <c r="C9" s="13">
        <v>2008</v>
      </c>
      <c r="D9" s="13" t="s">
        <v>34</v>
      </c>
      <c r="E9" s="28">
        <v>24.13514</v>
      </c>
      <c r="F9" s="15">
        <v>22</v>
      </c>
      <c r="G9" s="29">
        <v>47</v>
      </c>
      <c r="H9" s="13">
        <v>342</v>
      </c>
      <c r="I9" s="13">
        <v>152</v>
      </c>
      <c r="J9" s="13">
        <v>81</v>
      </c>
      <c r="K9" s="15">
        <v>107</v>
      </c>
      <c r="L9" s="87">
        <v>58</v>
      </c>
      <c r="M9" s="13">
        <v>0</v>
      </c>
      <c r="N9" s="88">
        <v>40</v>
      </c>
    </row>
    <row r="10" spans="1:14" x14ac:dyDescent="0.25">
      <c r="A10" s="13">
        <v>105</v>
      </c>
      <c r="B10" s="116" t="str">
        <f t="shared" si="0"/>
        <v>2008KS Ústí n. Labem</v>
      </c>
      <c r="C10" s="13">
        <v>2008</v>
      </c>
      <c r="D10" s="13" t="s">
        <v>44</v>
      </c>
      <c r="E10" s="28">
        <v>17.151260000000001</v>
      </c>
      <c r="F10" s="15">
        <v>15</v>
      </c>
      <c r="G10" s="29">
        <v>35</v>
      </c>
      <c r="H10" s="13">
        <v>677</v>
      </c>
      <c r="I10" s="13">
        <v>353</v>
      </c>
      <c r="J10" s="13">
        <v>44</v>
      </c>
      <c r="K10" s="15">
        <v>276</v>
      </c>
      <c r="L10" s="87">
        <v>112</v>
      </c>
      <c r="M10" s="13">
        <v>0</v>
      </c>
      <c r="N10" s="88">
        <v>147</v>
      </c>
    </row>
    <row r="11" spans="1:14" x14ac:dyDescent="0.25">
      <c r="A11" s="13">
        <v>106</v>
      </c>
      <c r="B11" s="116" t="str">
        <f t="shared" si="0"/>
        <v>2008KS Hr. Králové</v>
      </c>
      <c r="C11" s="13">
        <v>2008</v>
      </c>
      <c r="D11" s="13" t="s">
        <v>55</v>
      </c>
      <c r="E11" s="28">
        <v>28.446929999999998</v>
      </c>
      <c r="F11" s="15">
        <v>21</v>
      </c>
      <c r="G11" s="29">
        <v>65</v>
      </c>
      <c r="H11" s="13">
        <v>537</v>
      </c>
      <c r="I11" s="13">
        <v>245</v>
      </c>
      <c r="J11" s="13">
        <v>115</v>
      </c>
      <c r="K11" s="15">
        <v>180</v>
      </c>
      <c r="L11" s="87">
        <v>89</v>
      </c>
      <c r="M11" s="13">
        <v>0</v>
      </c>
      <c r="N11" s="88">
        <v>91</v>
      </c>
    </row>
    <row r="12" spans="1:14" x14ac:dyDescent="0.25">
      <c r="A12" s="13">
        <v>107</v>
      </c>
      <c r="B12" s="116" t="str">
        <f t="shared" si="0"/>
        <v>2008KS Brno</v>
      </c>
      <c r="C12" s="13">
        <v>2008</v>
      </c>
      <c r="D12" s="13" t="s">
        <v>67</v>
      </c>
      <c r="E12" s="28">
        <v>41.210529999999999</v>
      </c>
      <c r="F12" s="15">
        <v>31</v>
      </c>
      <c r="G12" s="29">
        <v>89</v>
      </c>
      <c r="H12" s="13">
        <v>974</v>
      </c>
      <c r="I12" s="13">
        <v>685</v>
      </c>
      <c r="J12" s="13">
        <v>123</v>
      </c>
      <c r="K12" s="15">
        <v>165</v>
      </c>
      <c r="L12" s="87">
        <v>111</v>
      </c>
      <c r="M12" s="13">
        <v>0</v>
      </c>
      <c r="N12" s="88">
        <v>47</v>
      </c>
    </row>
    <row r="13" spans="1:14" x14ac:dyDescent="0.25">
      <c r="A13" s="13">
        <v>108</v>
      </c>
      <c r="B13" s="116" t="str">
        <f t="shared" si="0"/>
        <v>2008KS Ostrava</v>
      </c>
      <c r="C13" s="13">
        <v>2008</v>
      </c>
      <c r="D13" s="13" t="s">
        <v>82</v>
      </c>
      <c r="E13" s="28">
        <v>24.695650000000001</v>
      </c>
      <c r="F13" s="15">
        <v>15</v>
      </c>
      <c r="G13" s="29">
        <v>62</v>
      </c>
      <c r="H13" s="13">
        <v>1025</v>
      </c>
      <c r="I13" s="13">
        <v>570</v>
      </c>
      <c r="J13" s="13">
        <v>124</v>
      </c>
      <c r="K13" s="15">
        <v>331</v>
      </c>
      <c r="L13" s="87">
        <v>125</v>
      </c>
      <c r="M13" s="13">
        <v>0</v>
      </c>
      <c r="N13" s="88">
        <v>192</v>
      </c>
    </row>
    <row r="14" spans="1:14" x14ac:dyDescent="0.25">
      <c r="A14" s="13">
        <v>101</v>
      </c>
      <c r="B14" s="116" t="str">
        <f t="shared" si="0"/>
        <v>2009MS Praha</v>
      </c>
      <c r="C14" s="13">
        <v>2009</v>
      </c>
      <c r="D14" s="13" t="s">
        <v>3</v>
      </c>
      <c r="E14" s="28">
        <v>18.440930000000002</v>
      </c>
      <c r="F14" s="15">
        <v>8</v>
      </c>
      <c r="G14" s="29">
        <v>43</v>
      </c>
      <c r="H14" s="13">
        <v>1662</v>
      </c>
      <c r="I14" s="13">
        <v>1222</v>
      </c>
      <c r="J14" s="13">
        <v>210</v>
      </c>
      <c r="K14" s="15">
        <v>592</v>
      </c>
      <c r="L14" s="87">
        <v>442</v>
      </c>
      <c r="M14" s="13">
        <v>3</v>
      </c>
      <c r="N14" s="88">
        <v>130</v>
      </c>
    </row>
    <row r="15" spans="1:14" x14ac:dyDescent="0.25">
      <c r="A15" s="13">
        <v>102</v>
      </c>
      <c r="B15" s="116" t="str">
        <f t="shared" si="0"/>
        <v>2009KS Praha</v>
      </c>
      <c r="C15" s="13">
        <v>2009</v>
      </c>
      <c r="D15" s="13" t="s">
        <v>14</v>
      </c>
      <c r="E15" s="28"/>
      <c r="F15" s="15"/>
      <c r="G15" s="29"/>
      <c r="H15" s="13">
        <v>669</v>
      </c>
      <c r="I15" s="13">
        <v>331</v>
      </c>
      <c r="J15" s="13">
        <v>171</v>
      </c>
      <c r="K15" s="15">
        <v>330</v>
      </c>
      <c r="L15" s="87">
        <v>180</v>
      </c>
      <c r="M15" s="13">
        <v>0</v>
      </c>
      <c r="N15" s="88">
        <v>145</v>
      </c>
    </row>
    <row r="16" spans="1:14" x14ac:dyDescent="0.25">
      <c r="A16" s="13">
        <v>103</v>
      </c>
      <c r="B16" s="116" t="str">
        <f t="shared" si="0"/>
        <v>2009KS Č. Budějovice</v>
      </c>
      <c r="C16" s="13">
        <v>2009</v>
      </c>
      <c r="D16" s="13" t="s">
        <v>25</v>
      </c>
      <c r="E16" s="28">
        <v>34.540349999999997</v>
      </c>
      <c r="F16" s="15">
        <v>28</v>
      </c>
      <c r="G16" s="29">
        <v>70</v>
      </c>
      <c r="H16" s="13">
        <v>552</v>
      </c>
      <c r="I16" s="13">
        <v>357</v>
      </c>
      <c r="J16" s="13">
        <v>90</v>
      </c>
      <c r="K16" s="15">
        <v>242</v>
      </c>
      <c r="L16" s="87">
        <v>143</v>
      </c>
      <c r="M16" s="13">
        <v>4</v>
      </c>
      <c r="N16" s="88">
        <v>85</v>
      </c>
    </row>
    <row r="17" spans="1:14" x14ac:dyDescent="0.25">
      <c r="A17" s="13">
        <v>104</v>
      </c>
      <c r="B17" s="116" t="str">
        <f t="shared" si="0"/>
        <v>2009KS Plzeň</v>
      </c>
      <c r="C17" s="13">
        <v>2009</v>
      </c>
      <c r="D17" s="13" t="s">
        <v>34</v>
      </c>
      <c r="E17" s="28">
        <v>30.385770000000001</v>
      </c>
      <c r="F17" s="15">
        <v>16</v>
      </c>
      <c r="G17" s="29">
        <v>65</v>
      </c>
      <c r="H17" s="13">
        <v>646</v>
      </c>
      <c r="I17" s="13">
        <v>351</v>
      </c>
      <c r="J17" s="13">
        <v>130</v>
      </c>
      <c r="K17" s="15">
        <v>359</v>
      </c>
      <c r="L17" s="87">
        <v>196</v>
      </c>
      <c r="M17" s="13">
        <v>1</v>
      </c>
      <c r="N17" s="88">
        <v>139</v>
      </c>
    </row>
    <row r="18" spans="1:14" x14ac:dyDescent="0.25">
      <c r="A18" s="13">
        <v>105</v>
      </c>
      <c r="B18" s="116" t="str">
        <f t="shared" si="0"/>
        <v>2009KS Ústí n. Labem</v>
      </c>
      <c r="C18" s="13">
        <v>2009</v>
      </c>
      <c r="D18" s="13" t="s">
        <v>44</v>
      </c>
      <c r="E18" s="28">
        <v>26.073840000000001</v>
      </c>
      <c r="F18" s="15">
        <v>17</v>
      </c>
      <c r="G18" s="29">
        <v>57</v>
      </c>
      <c r="H18" s="13">
        <v>1338</v>
      </c>
      <c r="I18" s="13">
        <v>592</v>
      </c>
      <c r="J18" s="13">
        <v>150</v>
      </c>
      <c r="K18" s="15">
        <v>925</v>
      </c>
      <c r="L18" s="87">
        <v>260</v>
      </c>
      <c r="M18" s="13">
        <v>4</v>
      </c>
      <c r="N18" s="88">
        <v>642</v>
      </c>
    </row>
    <row r="19" spans="1:14" x14ac:dyDescent="0.25">
      <c r="A19" s="13">
        <v>106</v>
      </c>
      <c r="B19" s="116" t="str">
        <f t="shared" si="0"/>
        <v>2009KS Hr. Králové</v>
      </c>
      <c r="C19" s="13">
        <v>2009</v>
      </c>
      <c r="D19" s="13" t="s">
        <v>55</v>
      </c>
      <c r="E19" s="28">
        <v>54.214509999999997</v>
      </c>
      <c r="F19" s="15">
        <v>39</v>
      </c>
      <c r="G19" s="29">
        <v>121</v>
      </c>
      <c r="H19" s="13">
        <v>924</v>
      </c>
      <c r="I19" s="13">
        <v>375</v>
      </c>
      <c r="J19" s="13">
        <v>258</v>
      </c>
      <c r="K19" s="15">
        <v>594</v>
      </c>
      <c r="L19" s="87">
        <v>226</v>
      </c>
      <c r="M19" s="13">
        <v>1</v>
      </c>
      <c r="N19" s="88">
        <v>362</v>
      </c>
    </row>
    <row r="20" spans="1:14" x14ac:dyDescent="0.25">
      <c r="A20" s="13">
        <v>107</v>
      </c>
      <c r="B20" s="116" t="str">
        <f t="shared" si="0"/>
        <v>2009KS Brno</v>
      </c>
      <c r="C20" s="13">
        <v>2009</v>
      </c>
      <c r="D20" s="13" t="s">
        <v>67</v>
      </c>
      <c r="E20" s="28">
        <v>26.310600000000001</v>
      </c>
      <c r="F20" s="15">
        <v>19</v>
      </c>
      <c r="G20" s="29">
        <v>57</v>
      </c>
      <c r="H20" s="13">
        <v>1789</v>
      </c>
      <c r="I20" s="13">
        <v>1189</v>
      </c>
      <c r="J20" s="13">
        <v>325</v>
      </c>
      <c r="K20" s="15">
        <v>573</v>
      </c>
      <c r="L20" s="87">
        <v>345</v>
      </c>
      <c r="M20" s="13">
        <v>6</v>
      </c>
      <c r="N20" s="88">
        <v>201</v>
      </c>
    </row>
    <row r="21" spans="1:14" x14ac:dyDescent="0.25">
      <c r="A21" s="13">
        <v>108</v>
      </c>
      <c r="B21" s="116" t="str">
        <f t="shared" si="0"/>
        <v>2009KS Ostrava</v>
      </c>
      <c r="C21" s="13">
        <v>2009</v>
      </c>
      <c r="D21" s="13" t="s">
        <v>82</v>
      </c>
      <c r="E21" s="28">
        <v>39.987360000000002</v>
      </c>
      <c r="F21" s="15">
        <v>27</v>
      </c>
      <c r="G21" s="29">
        <v>94</v>
      </c>
      <c r="H21" s="13">
        <v>1973</v>
      </c>
      <c r="I21" s="13">
        <v>797</v>
      </c>
      <c r="J21" s="13">
        <v>297</v>
      </c>
      <c r="K21" s="15">
        <v>1324</v>
      </c>
      <c r="L21" s="87">
        <v>332</v>
      </c>
      <c r="M21" s="13">
        <v>1</v>
      </c>
      <c r="N21" s="88">
        <v>969</v>
      </c>
    </row>
    <row r="22" spans="1:14" x14ac:dyDescent="0.25">
      <c r="A22" s="13">
        <v>101</v>
      </c>
      <c r="B22" s="116" t="str">
        <f t="shared" si="0"/>
        <v>2010MS Praha</v>
      </c>
      <c r="C22" s="13">
        <v>2010</v>
      </c>
      <c r="D22" s="13" t="s">
        <v>3</v>
      </c>
      <c r="E22" s="28">
        <v>26.938759999999998</v>
      </c>
      <c r="F22" s="15">
        <v>9</v>
      </c>
      <c r="G22" s="29">
        <v>71</v>
      </c>
      <c r="H22" s="13">
        <v>1960</v>
      </c>
      <c r="I22" s="13">
        <v>1554</v>
      </c>
      <c r="J22" s="13">
        <v>285</v>
      </c>
      <c r="K22" s="15">
        <v>986</v>
      </c>
      <c r="L22" s="87">
        <v>674</v>
      </c>
      <c r="M22" s="13">
        <v>3</v>
      </c>
      <c r="N22" s="88">
        <v>287</v>
      </c>
    </row>
    <row r="23" spans="1:14" x14ac:dyDescent="0.25">
      <c r="A23" s="13">
        <v>102</v>
      </c>
      <c r="B23" s="116" t="str">
        <f t="shared" si="0"/>
        <v>2010KS Praha</v>
      </c>
      <c r="C23" s="13">
        <v>2010</v>
      </c>
      <c r="D23" s="13" t="s">
        <v>14</v>
      </c>
      <c r="E23" s="28"/>
      <c r="F23" s="15"/>
      <c r="G23" s="29"/>
      <c r="H23" s="13">
        <v>1334</v>
      </c>
      <c r="I23" s="13">
        <v>576</v>
      </c>
      <c r="J23" s="13">
        <v>339</v>
      </c>
      <c r="K23" s="15">
        <v>880</v>
      </c>
      <c r="L23" s="87">
        <v>289</v>
      </c>
      <c r="M23" s="13">
        <v>1</v>
      </c>
      <c r="N23" s="88">
        <v>587</v>
      </c>
    </row>
    <row r="24" spans="1:14" x14ac:dyDescent="0.25">
      <c r="A24" s="13">
        <v>103</v>
      </c>
      <c r="B24" s="116" t="str">
        <f t="shared" si="0"/>
        <v>2010KS Č. Budějovice</v>
      </c>
      <c r="C24" s="13">
        <v>2010</v>
      </c>
      <c r="D24" s="13" t="s">
        <v>25</v>
      </c>
      <c r="E24" s="28">
        <v>47.478020000000001</v>
      </c>
      <c r="F24" s="15">
        <v>32</v>
      </c>
      <c r="G24" s="29">
        <v>95</v>
      </c>
      <c r="H24" s="13">
        <v>766</v>
      </c>
      <c r="I24" s="13">
        <v>399</v>
      </c>
      <c r="J24" s="13">
        <v>157</v>
      </c>
      <c r="K24" s="15">
        <v>542</v>
      </c>
      <c r="L24" s="87">
        <v>231</v>
      </c>
      <c r="M24" s="13">
        <v>2</v>
      </c>
      <c r="N24" s="88">
        <v>301</v>
      </c>
    </row>
    <row r="25" spans="1:14" x14ac:dyDescent="0.25">
      <c r="A25" s="13">
        <v>104</v>
      </c>
      <c r="B25" s="116" t="str">
        <f t="shared" si="0"/>
        <v>2010KS Plzeň</v>
      </c>
      <c r="C25" s="13">
        <v>2010</v>
      </c>
      <c r="D25" s="13" t="s">
        <v>34</v>
      </c>
      <c r="E25" s="28">
        <v>38.985759999999999</v>
      </c>
      <c r="F25" s="15">
        <v>21</v>
      </c>
      <c r="G25" s="29">
        <v>85</v>
      </c>
      <c r="H25" s="13">
        <v>1692</v>
      </c>
      <c r="I25" s="13">
        <v>853</v>
      </c>
      <c r="J25" s="13">
        <v>399</v>
      </c>
      <c r="K25" s="15">
        <v>936</v>
      </c>
      <c r="L25" s="87">
        <v>345</v>
      </c>
      <c r="M25" s="13">
        <v>3</v>
      </c>
      <c r="N25" s="88">
        <v>515</v>
      </c>
    </row>
    <row r="26" spans="1:14" x14ac:dyDescent="0.25">
      <c r="A26" s="13">
        <v>105</v>
      </c>
      <c r="B26" s="116" t="str">
        <f t="shared" si="0"/>
        <v>2010KS Ústí n. Labem</v>
      </c>
      <c r="C26" s="13">
        <v>2010</v>
      </c>
      <c r="D26" s="13" t="s">
        <v>44</v>
      </c>
      <c r="E26" s="28">
        <v>28.359249999999999</v>
      </c>
      <c r="F26" s="15">
        <v>14</v>
      </c>
      <c r="G26" s="29">
        <v>63</v>
      </c>
      <c r="H26" s="13">
        <v>2555</v>
      </c>
      <c r="I26" s="13">
        <v>1000</v>
      </c>
      <c r="J26" s="13">
        <v>299</v>
      </c>
      <c r="K26" s="15">
        <v>2318</v>
      </c>
      <c r="L26" s="87">
        <v>394</v>
      </c>
      <c r="M26" s="13">
        <v>6</v>
      </c>
      <c r="N26" s="88">
        <v>1897</v>
      </c>
    </row>
    <row r="27" spans="1:14" x14ac:dyDescent="0.25">
      <c r="A27" s="13">
        <v>106</v>
      </c>
      <c r="B27" s="116" t="str">
        <f t="shared" si="0"/>
        <v>2010KS Hr. Králové</v>
      </c>
      <c r="C27" s="13">
        <v>2010</v>
      </c>
      <c r="D27" s="13" t="s">
        <v>55</v>
      </c>
      <c r="E27" s="28">
        <v>55.34357</v>
      </c>
      <c r="F27" s="15">
        <v>34</v>
      </c>
      <c r="G27" s="29">
        <v>137</v>
      </c>
      <c r="H27" s="13">
        <v>1975</v>
      </c>
      <c r="I27" s="13">
        <v>631</v>
      </c>
      <c r="J27" s="13">
        <v>358</v>
      </c>
      <c r="K27" s="15">
        <v>1853</v>
      </c>
      <c r="L27" s="87">
        <v>430</v>
      </c>
      <c r="M27" s="13">
        <v>3</v>
      </c>
      <c r="N27" s="88">
        <v>1412</v>
      </c>
    </row>
    <row r="28" spans="1:14" x14ac:dyDescent="0.25">
      <c r="A28" s="13">
        <v>107</v>
      </c>
      <c r="B28" s="116" t="str">
        <f t="shared" si="0"/>
        <v>2010KS Brno</v>
      </c>
      <c r="C28" s="13">
        <v>2010</v>
      </c>
      <c r="D28" s="13" t="s">
        <v>67</v>
      </c>
      <c r="E28" s="28">
        <v>39.658630000000002</v>
      </c>
      <c r="F28" s="15">
        <v>24</v>
      </c>
      <c r="G28" s="29">
        <v>98</v>
      </c>
      <c r="H28" s="13">
        <v>2605</v>
      </c>
      <c r="I28" s="13">
        <v>1516</v>
      </c>
      <c r="J28" s="13">
        <v>614</v>
      </c>
      <c r="K28" s="15">
        <v>1376</v>
      </c>
      <c r="L28" s="87">
        <v>617</v>
      </c>
      <c r="M28" s="13">
        <v>8</v>
      </c>
      <c r="N28" s="88">
        <v>727</v>
      </c>
    </row>
    <row r="29" spans="1:14" x14ac:dyDescent="0.25">
      <c r="A29" s="13">
        <v>108</v>
      </c>
      <c r="B29" s="116" t="str">
        <f t="shared" si="0"/>
        <v>2010KS Ostrava</v>
      </c>
      <c r="C29" s="13">
        <v>2010</v>
      </c>
      <c r="D29" s="13" t="s">
        <v>82</v>
      </c>
      <c r="E29" s="28">
        <v>38.095860000000002</v>
      </c>
      <c r="F29" s="15">
        <v>27</v>
      </c>
      <c r="G29" s="29">
        <v>86</v>
      </c>
      <c r="H29" s="13">
        <v>3461</v>
      </c>
      <c r="I29" s="13">
        <v>1391</v>
      </c>
      <c r="J29" s="13">
        <v>475</v>
      </c>
      <c r="K29" s="15">
        <v>3211</v>
      </c>
      <c r="L29" s="87">
        <v>521</v>
      </c>
      <c r="M29" s="13">
        <v>2</v>
      </c>
      <c r="N29" s="88">
        <v>2651</v>
      </c>
    </row>
    <row r="30" spans="1:14" x14ac:dyDescent="0.25">
      <c r="A30" s="13">
        <v>101</v>
      </c>
      <c r="B30" s="116" t="str">
        <f t="shared" si="0"/>
        <v>2011MS Praha</v>
      </c>
      <c r="C30" s="13">
        <v>2011</v>
      </c>
      <c r="D30" s="13" t="s">
        <v>3</v>
      </c>
      <c r="E30" s="28">
        <v>29.30359</v>
      </c>
      <c r="F30" s="15">
        <v>10</v>
      </c>
      <c r="G30" s="29">
        <v>76</v>
      </c>
      <c r="H30" s="13">
        <v>2338</v>
      </c>
      <c r="I30" s="13">
        <v>1672</v>
      </c>
      <c r="J30" s="13">
        <v>411</v>
      </c>
      <c r="K30" s="15">
        <v>1552</v>
      </c>
      <c r="L30" s="28">
        <v>890</v>
      </c>
      <c r="M30" s="15">
        <v>2</v>
      </c>
      <c r="N30" s="29">
        <v>626</v>
      </c>
    </row>
    <row r="31" spans="1:14" x14ac:dyDescent="0.25">
      <c r="A31" s="13">
        <v>102</v>
      </c>
      <c r="B31" s="116" t="str">
        <f t="shared" si="0"/>
        <v>2011KS Praha</v>
      </c>
      <c r="C31" s="13">
        <v>2011</v>
      </c>
      <c r="D31" s="13" t="s">
        <v>14</v>
      </c>
      <c r="E31" s="28">
        <v>34.515630000000002</v>
      </c>
      <c r="F31" s="15">
        <v>15</v>
      </c>
      <c r="G31" s="29">
        <v>89</v>
      </c>
      <c r="H31" s="13">
        <v>2088</v>
      </c>
      <c r="I31" s="13">
        <v>691</v>
      </c>
      <c r="J31" s="13">
        <v>563</v>
      </c>
      <c r="K31" s="15">
        <v>2043</v>
      </c>
      <c r="L31" s="28">
        <v>437</v>
      </c>
      <c r="M31" s="15">
        <v>3</v>
      </c>
      <c r="N31" s="29">
        <v>1600</v>
      </c>
    </row>
    <row r="32" spans="1:14" x14ac:dyDescent="0.25">
      <c r="A32" s="13">
        <v>103</v>
      </c>
      <c r="B32" s="116" t="str">
        <f t="shared" si="0"/>
        <v>2011KS Č. Budějovice</v>
      </c>
      <c r="C32" s="13">
        <v>2011</v>
      </c>
      <c r="D32" s="13" t="s">
        <v>25</v>
      </c>
      <c r="E32" s="28">
        <v>40.515999999999998</v>
      </c>
      <c r="F32" s="15">
        <v>22</v>
      </c>
      <c r="G32" s="29">
        <v>108.5</v>
      </c>
      <c r="H32" s="13">
        <v>1251</v>
      </c>
      <c r="I32" s="13">
        <v>504</v>
      </c>
      <c r="J32" s="13">
        <v>306</v>
      </c>
      <c r="K32" s="15">
        <v>1167</v>
      </c>
      <c r="L32" s="28">
        <v>344</v>
      </c>
      <c r="M32" s="15">
        <v>3</v>
      </c>
      <c r="N32" s="29">
        <v>809</v>
      </c>
    </row>
    <row r="33" spans="1:14" x14ac:dyDescent="0.25">
      <c r="A33" s="13">
        <v>104</v>
      </c>
      <c r="B33" s="116" t="str">
        <f t="shared" si="0"/>
        <v>2011KS Plzeň</v>
      </c>
      <c r="C33" s="13">
        <v>2011</v>
      </c>
      <c r="D33" s="13" t="s">
        <v>34</v>
      </c>
      <c r="E33" s="28">
        <v>47.408969999999997</v>
      </c>
      <c r="F33" s="15">
        <v>22</v>
      </c>
      <c r="G33" s="29">
        <v>115</v>
      </c>
      <c r="H33" s="13">
        <v>2667</v>
      </c>
      <c r="I33" s="13">
        <v>861</v>
      </c>
      <c r="J33" s="13">
        <v>487</v>
      </c>
      <c r="K33" s="15">
        <v>2668</v>
      </c>
      <c r="L33" s="28">
        <v>578</v>
      </c>
      <c r="M33" s="15">
        <v>4</v>
      </c>
      <c r="N33" s="29">
        <v>1879</v>
      </c>
    </row>
    <row r="34" spans="1:14" x14ac:dyDescent="0.25">
      <c r="A34" s="13">
        <v>105</v>
      </c>
      <c r="B34" s="116" t="str">
        <f t="shared" si="0"/>
        <v>2011KS Ústí n. Labem</v>
      </c>
      <c r="C34" s="13">
        <v>2011</v>
      </c>
      <c r="D34" s="13" t="s">
        <v>44</v>
      </c>
      <c r="E34" s="28">
        <v>39.614530000000002</v>
      </c>
      <c r="F34" s="15">
        <v>21.5</v>
      </c>
      <c r="G34" s="29">
        <v>92</v>
      </c>
      <c r="H34" s="13">
        <v>3973</v>
      </c>
      <c r="I34" s="13">
        <v>992</v>
      </c>
      <c r="J34" s="13">
        <v>647</v>
      </c>
      <c r="K34" s="15">
        <v>4933</v>
      </c>
      <c r="L34" s="28">
        <v>604</v>
      </c>
      <c r="M34" s="15">
        <v>7</v>
      </c>
      <c r="N34" s="29">
        <v>4311</v>
      </c>
    </row>
    <row r="35" spans="1:14" x14ac:dyDescent="0.25">
      <c r="A35" s="13">
        <v>106</v>
      </c>
      <c r="B35" s="116" t="str">
        <f t="shared" si="0"/>
        <v>2011KS Hr. Králové</v>
      </c>
      <c r="C35" s="13">
        <v>2011</v>
      </c>
      <c r="D35" s="13" t="s">
        <v>55</v>
      </c>
      <c r="E35" s="28">
        <v>60.56165</v>
      </c>
      <c r="F35" s="15">
        <v>42.5</v>
      </c>
      <c r="G35" s="29">
        <v>125</v>
      </c>
      <c r="H35" s="13">
        <v>2957</v>
      </c>
      <c r="I35" s="13">
        <v>674</v>
      </c>
      <c r="J35" s="13">
        <v>827</v>
      </c>
      <c r="K35" s="15">
        <v>3688</v>
      </c>
      <c r="L35" s="28">
        <v>670</v>
      </c>
      <c r="M35" s="15">
        <v>0</v>
      </c>
      <c r="N35" s="29">
        <v>2944</v>
      </c>
    </row>
    <row r="36" spans="1:14" x14ac:dyDescent="0.25">
      <c r="A36" s="13">
        <v>107</v>
      </c>
      <c r="B36" s="116" t="str">
        <f t="shared" si="0"/>
        <v>2011KS Brno</v>
      </c>
      <c r="C36" s="13">
        <v>2011</v>
      </c>
      <c r="D36" s="13" t="s">
        <v>67</v>
      </c>
      <c r="E36" s="28">
        <v>43.779440000000001</v>
      </c>
      <c r="F36" s="15">
        <v>21</v>
      </c>
      <c r="G36" s="29">
        <v>110</v>
      </c>
      <c r="H36" s="13">
        <v>4502</v>
      </c>
      <c r="I36" s="13">
        <v>2454</v>
      </c>
      <c r="J36" s="13">
        <v>1096</v>
      </c>
      <c r="K36" s="15">
        <v>2946</v>
      </c>
      <c r="L36" s="28">
        <v>926</v>
      </c>
      <c r="M36" s="15">
        <v>10</v>
      </c>
      <c r="N36" s="29">
        <v>1987</v>
      </c>
    </row>
    <row r="37" spans="1:14" x14ac:dyDescent="0.25">
      <c r="A37" s="13">
        <v>108</v>
      </c>
      <c r="B37" s="116" t="str">
        <f t="shared" si="0"/>
        <v>2011KS Ostrava</v>
      </c>
      <c r="C37" s="13">
        <v>2011</v>
      </c>
      <c r="D37" s="13" t="s">
        <v>82</v>
      </c>
      <c r="E37" s="28">
        <v>44.295549999999999</v>
      </c>
      <c r="F37" s="15">
        <v>30</v>
      </c>
      <c r="G37" s="29">
        <v>101</v>
      </c>
      <c r="H37" s="13">
        <v>5031</v>
      </c>
      <c r="I37" s="13">
        <v>1668</v>
      </c>
      <c r="J37" s="13">
        <v>802</v>
      </c>
      <c r="K37" s="15">
        <v>6195</v>
      </c>
      <c r="L37" s="28">
        <v>763</v>
      </c>
      <c r="M37" s="15">
        <v>4</v>
      </c>
      <c r="N37" s="29">
        <v>5400</v>
      </c>
    </row>
    <row r="38" spans="1:14" x14ac:dyDescent="0.25">
      <c r="A38" s="13">
        <v>101</v>
      </c>
      <c r="B38" s="116" t="str">
        <f t="shared" si="0"/>
        <v>2012MS Praha</v>
      </c>
      <c r="C38" s="13">
        <v>2012</v>
      </c>
      <c r="D38" s="13" t="s">
        <v>3</v>
      </c>
      <c r="E38" s="28">
        <v>40.153689999999997</v>
      </c>
      <c r="F38" s="15">
        <v>14</v>
      </c>
      <c r="G38" s="29">
        <v>107</v>
      </c>
      <c r="H38" s="13">
        <v>2783</v>
      </c>
      <c r="I38" s="13">
        <v>1739</v>
      </c>
      <c r="J38" s="13">
        <v>596</v>
      </c>
      <c r="K38" s="15">
        <v>2458</v>
      </c>
      <c r="L38" s="28">
        <v>1207</v>
      </c>
      <c r="M38" s="15">
        <v>5</v>
      </c>
      <c r="N38" s="29">
        <v>1215</v>
      </c>
    </row>
    <row r="39" spans="1:14" x14ac:dyDescent="0.25">
      <c r="A39" s="13">
        <v>102</v>
      </c>
      <c r="B39" s="116" t="str">
        <f t="shared" si="0"/>
        <v>2012KS Praha</v>
      </c>
      <c r="C39" s="13">
        <v>2012</v>
      </c>
      <c r="D39" s="13" t="s">
        <v>14</v>
      </c>
      <c r="E39" s="28">
        <v>43.137999999999998</v>
      </c>
      <c r="F39" s="15">
        <v>19</v>
      </c>
      <c r="G39" s="29">
        <v>116</v>
      </c>
      <c r="H39" s="13">
        <v>3388</v>
      </c>
      <c r="I39" s="13">
        <v>968</v>
      </c>
      <c r="J39" s="13">
        <v>866</v>
      </c>
      <c r="K39" s="15">
        <v>4108</v>
      </c>
      <c r="L39" s="28">
        <v>686</v>
      </c>
      <c r="M39" s="15">
        <v>2</v>
      </c>
      <c r="N39" s="29">
        <v>3407</v>
      </c>
    </row>
    <row r="40" spans="1:14" x14ac:dyDescent="0.25">
      <c r="A40" s="13">
        <v>103</v>
      </c>
      <c r="B40" s="116" t="str">
        <f t="shared" si="0"/>
        <v>2012KS Č. Budějovice</v>
      </c>
      <c r="C40" s="13">
        <v>2012</v>
      </c>
      <c r="D40" s="13" t="s">
        <v>25</v>
      </c>
      <c r="E40" s="28">
        <v>53.184489999999997</v>
      </c>
      <c r="F40" s="15">
        <v>33</v>
      </c>
      <c r="G40" s="29">
        <v>123</v>
      </c>
      <c r="H40" s="13">
        <v>1914</v>
      </c>
      <c r="I40" s="13">
        <v>547</v>
      </c>
      <c r="J40" s="13">
        <v>534</v>
      </c>
      <c r="K40" s="15">
        <v>2302</v>
      </c>
      <c r="L40" s="28">
        <v>443</v>
      </c>
      <c r="M40" s="15">
        <v>2</v>
      </c>
      <c r="N40" s="29">
        <v>1847</v>
      </c>
    </row>
    <row r="41" spans="1:14" x14ac:dyDescent="0.25">
      <c r="A41" s="13">
        <v>104</v>
      </c>
      <c r="B41" s="116" t="str">
        <f t="shared" si="0"/>
        <v>2012KS Plzeň</v>
      </c>
      <c r="C41" s="13">
        <v>2012</v>
      </c>
      <c r="D41" s="13" t="s">
        <v>34</v>
      </c>
      <c r="E41" s="28">
        <v>52.442860000000003</v>
      </c>
      <c r="F41" s="15">
        <v>36</v>
      </c>
      <c r="G41" s="29">
        <v>119</v>
      </c>
      <c r="H41" s="13">
        <v>3666</v>
      </c>
      <c r="I41" s="13">
        <v>789</v>
      </c>
      <c r="J41" s="13">
        <v>799</v>
      </c>
      <c r="K41" s="15">
        <v>5252</v>
      </c>
      <c r="L41" s="28">
        <v>771</v>
      </c>
      <c r="M41" s="15">
        <v>1</v>
      </c>
      <c r="N41" s="29">
        <v>4191</v>
      </c>
    </row>
    <row r="42" spans="1:14" x14ac:dyDescent="0.25">
      <c r="A42" s="13">
        <v>105</v>
      </c>
      <c r="B42" s="116" t="str">
        <f t="shared" si="0"/>
        <v>2012KS Ústí n. Labem</v>
      </c>
      <c r="C42" s="13">
        <v>2012</v>
      </c>
      <c r="D42" s="13" t="s">
        <v>44</v>
      </c>
      <c r="E42" s="28">
        <v>49.512210000000003</v>
      </c>
      <c r="F42" s="15">
        <v>29</v>
      </c>
      <c r="G42" s="29">
        <v>115</v>
      </c>
      <c r="H42" s="13">
        <v>5283</v>
      </c>
      <c r="I42" s="13">
        <v>1396</v>
      </c>
      <c r="J42" s="13">
        <v>1097</v>
      </c>
      <c r="K42" s="15">
        <v>8354</v>
      </c>
      <c r="L42" s="28">
        <v>842</v>
      </c>
      <c r="M42" s="15">
        <v>7</v>
      </c>
      <c r="N42" s="29">
        <v>7472</v>
      </c>
    </row>
    <row r="43" spans="1:14" x14ac:dyDescent="0.25">
      <c r="A43" s="13">
        <v>106</v>
      </c>
      <c r="B43" s="116" t="str">
        <f t="shared" si="0"/>
        <v>2012KS Hr. Králové</v>
      </c>
      <c r="C43" s="13">
        <v>2012</v>
      </c>
      <c r="D43" s="13" t="s">
        <v>55</v>
      </c>
      <c r="E43" s="28">
        <v>78.197819999999993</v>
      </c>
      <c r="F43" s="15">
        <v>56</v>
      </c>
      <c r="G43" s="29">
        <v>177</v>
      </c>
      <c r="H43" s="13">
        <v>4087</v>
      </c>
      <c r="I43" s="13">
        <v>899</v>
      </c>
      <c r="J43" s="13">
        <v>1150</v>
      </c>
      <c r="K43" s="15">
        <v>6597</v>
      </c>
      <c r="L43" s="28">
        <v>918</v>
      </c>
      <c r="M43" s="15">
        <v>0</v>
      </c>
      <c r="N43" s="29">
        <v>5621</v>
      </c>
    </row>
    <row r="44" spans="1:14" x14ac:dyDescent="0.25">
      <c r="A44" s="13">
        <v>107</v>
      </c>
      <c r="B44" s="116" t="str">
        <f t="shared" si="0"/>
        <v>2012KS Brno</v>
      </c>
      <c r="C44" s="13">
        <v>2012</v>
      </c>
      <c r="D44" s="13" t="s">
        <v>67</v>
      </c>
      <c r="E44" s="28">
        <v>49.628709999999998</v>
      </c>
      <c r="F44" s="15">
        <v>23</v>
      </c>
      <c r="G44" s="29">
        <v>122</v>
      </c>
      <c r="H44" s="13">
        <v>6209</v>
      </c>
      <c r="I44" s="13">
        <v>3269</v>
      </c>
      <c r="J44" s="13">
        <v>1719</v>
      </c>
      <c r="K44" s="15">
        <v>5280</v>
      </c>
      <c r="L44" s="28">
        <v>1240</v>
      </c>
      <c r="M44" s="15">
        <v>11</v>
      </c>
      <c r="N44" s="29">
        <v>4003</v>
      </c>
    </row>
    <row r="45" spans="1:14" x14ac:dyDescent="0.25">
      <c r="A45" s="13">
        <v>108</v>
      </c>
      <c r="B45" s="116" t="str">
        <f t="shared" si="0"/>
        <v>2012KS Ostrava</v>
      </c>
      <c r="C45" s="13">
        <v>2012</v>
      </c>
      <c r="D45" s="13" t="s">
        <v>82</v>
      </c>
      <c r="E45" s="28">
        <v>62.397869999999998</v>
      </c>
      <c r="F45" s="15">
        <v>42</v>
      </c>
      <c r="G45" s="29">
        <v>148</v>
      </c>
      <c r="H45" s="13">
        <v>5745</v>
      </c>
      <c r="I45" s="13">
        <v>1775</v>
      </c>
      <c r="J45" s="13">
        <v>1044</v>
      </c>
      <c r="K45" s="15">
        <v>9876</v>
      </c>
      <c r="L45" s="28">
        <v>948</v>
      </c>
      <c r="M45" s="15">
        <v>7</v>
      </c>
      <c r="N45" s="29">
        <v>8873</v>
      </c>
    </row>
    <row r="46" spans="1:14" x14ac:dyDescent="0.25">
      <c r="A46" s="13">
        <v>101</v>
      </c>
      <c r="B46" s="116" t="str">
        <f t="shared" si="0"/>
        <v>2013MS Praha</v>
      </c>
      <c r="C46" s="13">
        <v>2013</v>
      </c>
      <c r="D46" s="13" t="s">
        <v>3</v>
      </c>
      <c r="E46" s="28">
        <v>51.146790000000003</v>
      </c>
      <c r="F46" s="15">
        <v>21</v>
      </c>
      <c r="G46" s="29">
        <v>136</v>
      </c>
      <c r="H46" s="13">
        <v>3084</v>
      </c>
      <c r="I46" s="13">
        <v>1933</v>
      </c>
      <c r="J46" s="13">
        <v>755</v>
      </c>
      <c r="K46" s="15">
        <v>3572</v>
      </c>
      <c r="L46" s="28">
        <v>1463</v>
      </c>
      <c r="M46" s="15">
        <v>7</v>
      </c>
      <c r="N46" s="29">
        <v>2053</v>
      </c>
    </row>
    <row r="47" spans="1:14" x14ac:dyDescent="0.25">
      <c r="A47" s="13">
        <v>102</v>
      </c>
      <c r="B47" s="116" t="str">
        <f t="shared" si="0"/>
        <v>2013KS Praha</v>
      </c>
      <c r="C47" s="13">
        <v>2013</v>
      </c>
      <c r="D47" s="13" t="s">
        <v>14</v>
      </c>
      <c r="E47" s="28">
        <v>50.274479999999997</v>
      </c>
      <c r="F47" s="15">
        <v>27</v>
      </c>
      <c r="G47" s="29">
        <v>127</v>
      </c>
      <c r="H47" s="13">
        <v>4408</v>
      </c>
      <c r="I47" s="13">
        <v>1600</v>
      </c>
      <c r="J47" s="13">
        <v>1137</v>
      </c>
      <c r="K47" s="15">
        <v>6461</v>
      </c>
      <c r="L47" s="28">
        <v>978</v>
      </c>
      <c r="M47" s="15">
        <v>2</v>
      </c>
      <c r="N47" s="29">
        <v>5466</v>
      </c>
    </row>
    <row r="48" spans="1:14" x14ac:dyDescent="0.25">
      <c r="A48" s="13">
        <v>103</v>
      </c>
      <c r="B48" s="116" t="str">
        <f t="shared" si="0"/>
        <v>2013KS Č. Budějovice</v>
      </c>
      <c r="C48" s="13">
        <v>2013</v>
      </c>
      <c r="D48" s="13" t="s">
        <v>25</v>
      </c>
      <c r="E48" s="28">
        <v>57.76793</v>
      </c>
      <c r="F48" s="15">
        <v>22</v>
      </c>
      <c r="G48" s="29">
        <v>159</v>
      </c>
      <c r="H48" s="13">
        <v>2460</v>
      </c>
      <c r="I48" s="13">
        <v>822</v>
      </c>
      <c r="J48" s="13">
        <v>694</v>
      </c>
      <c r="K48" s="15">
        <v>3826</v>
      </c>
      <c r="L48" s="28">
        <v>551</v>
      </c>
      <c r="M48" s="15">
        <v>2</v>
      </c>
      <c r="N48" s="29">
        <v>3257</v>
      </c>
    </row>
    <row r="49" spans="1:14" x14ac:dyDescent="0.25">
      <c r="A49" s="13">
        <v>104</v>
      </c>
      <c r="B49" s="116" t="str">
        <f t="shared" si="0"/>
        <v>2013KS Plzeň</v>
      </c>
      <c r="C49" s="13">
        <v>2013</v>
      </c>
      <c r="D49" s="13" t="s">
        <v>34</v>
      </c>
      <c r="E49" s="28">
        <v>56.935299999999998</v>
      </c>
      <c r="F49" s="15">
        <v>35</v>
      </c>
      <c r="G49" s="29">
        <v>127</v>
      </c>
      <c r="H49" s="13">
        <v>4336</v>
      </c>
      <c r="I49" s="13">
        <v>1465</v>
      </c>
      <c r="J49" s="13">
        <v>820</v>
      </c>
      <c r="K49" s="15">
        <v>8078</v>
      </c>
      <c r="L49" s="28">
        <v>1076</v>
      </c>
      <c r="M49" s="15">
        <v>1</v>
      </c>
      <c r="N49" s="29">
        <v>6944</v>
      </c>
    </row>
    <row r="50" spans="1:14" x14ac:dyDescent="0.25">
      <c r="A50" s="13">
        <v>105</v>
      </c>
      <c r="B50" s="116" t="str">
        <f t="shared" si="0"/>
        <v>2013KS Ústí n. Labem</v>
      </c>
      <c r="C50" s="13">
        <v>2013</v>
      </c>
      <c r="D50" s="13" t="s">
        <v>44</v>
      </c>
      <c r="E50" s="28">
        <v>54.506979999999999</v>
      </c>
      <c r="F50" s="15">
        <v>25</v>
      </c>
      <c r="G50" s="29">
        <v>140</v>
      </c>
      <c r="H50" s="13">
        <v>6051</v>
      </c>
      <c r="I50" s="13">
        <v>2092</v>
      </c>
      <c r="J50" s="13">
        <v>1268</v>
      </c>
      <c r="K50" s="15">
        <v>12153</v>
      </c>
      <c r="L50" s="28">
        <v>1059</v>
      </c>
      <c r="M50" s="15">
        <v>2</v>
      </c>
      <c r="N50" s="29">
        <v>11046</v>
      </c>
    </row>
    <row r="51" spans="1:14" x14ac:dyDescent="0.25">
      <c r="A51" s="13">
        <v>106</v>
      </c>
      <c r="B51" s="116" t="str">
        <f t="shared" si="0"/>
        <v>2013KS Hr. Králové</v>
      </c>
      <c r="C51" s="13">
        <v>2013</v>
      </c>
      <c r="D51" s="13" t="s">
        <v>55</v>
      </c>
      <c r="E51" s="28">
        <v>72.650000000000006</v>
      </c>
      <c r="F51" s="15">
        <v>47.5</v>
      </c>
      <c r="G51" s="29">
        <v>169</v>
      </c>
      <c r="H51" s="13">
        <v>4513</v>
      </c>
      <c r="I51" s="13">
        <v>1216</v>
      </c>
      <c r="J51" s="13">
        <v>936</v>
      </c>
      <c r="K51" s="15">
        <v>10152</v>
      </c>
      <c r="L51" s="28">
        <v>1277</v>
      </c>
      <c r="M51" s="15">
        <v>1</v>
      </c>
      <c r="N51" s="29">
        <v>8810</v>
      </c>
    </row>
    <row r="52" spans="1:14" x14ac:dyDescent="0.25">
      <c r="A52" s="13">
        <v>107</v>
      </c>
      <c r="B52" s="116" t="str">
        <f t="shared" si="0"/>
        <v>2013KS Brno</v>
      </c>
      <c r="C52" s="13">
        <v>2013</v>
      </c>
      <c r="D52" s="13" t="s">
        <v>67</v>
      </c>
      <c r="E52" s="28">
        <v>68.480950000000007</v>
      </c>
      <c r="F52" s="15">
        <v>39</v>
      </c>
      <c r="G52" s="29">
        <v>167</v>
      </c>
      <c r="H52" s="13">
        <v>6746</v>
      </c>
      <c r="I52" s="13">
        <v>3558</v>
      </c>
      <c r="J52" s="13">
        <v>1653</v>
      </c>
      <c r="K52" s="15">
        <v>8528</v>
      </c>
      <c r="L52" s="28">
        <v>1602</v>
      </c>
      <c r="M52" s="15">
        <v>6</v>
      </c>
      <c r="N52" s="29">
        <v>6888</v>
      </c>
    </row>
    <row r="53" spans="1:14" x14ac:dyDescent="0.25">
      <c r="A53" s="13">
        <v>108</v>
      </c>
      <c r="B53" s="116" t="str">
        <f t="shared" si="0"/>
        <v>2013KS Ostrava</v>
      </c>
      <c r="C53" s="13">
        <v>2013</v>
      </c>
      <c r="D53" s="13" t="s">
        <v>82</v>
      </c>
      <c r="E53" s="28">
        <v>71.109120000000004</v>
      </c>
      <c r="F53" s="15">
        <v>50</v>
      </c>
      <c r="G53" s="29">
        <v>161</v>
      </c>
      <c r="H53" s="13">
        <v>6544</v>
      </c>
      <c r="I53" s="13">
        <v>2234</v>
      </c>
      <c r="J53" s="13">
        <v>1576</v>
      </c>
      <c r="K53" s="15">
        <v>13647</v>
      </c>
      <c r="L53" s="28">
        <v>1202</v>
      </c>
      <c r="M53" s="15">
        <v>7</v>
      </c>
      <c r="N53" s="29">
        <v>12372</v>
      </c>
    </row>
    <row r="54" spans="1:14" x14ac:dyDescent="0.25">
      <c r="A54" s="13">
        <v>101</v>
      </c>
      <c r="B54" s="116" t="str">
        <f t="shared" si="0"/>
        <v>2014MS Praha</v>
      </c>
      <c r="C54" s="13">
        <v>2014</v>
      </c>
      <c r="D54" s="13" t="s">
        <v>3</v>
      </c>
      <c r="E54" s="28">
        <v>56.146819999999998</v>
      </c>
      <c r="F54" s="15">
        <v>24</v>
      </c>
      <c r="G54" s="29">
        <v>142</v>
      </c>
      <c r="H54" s="13">
        <v>2796</v>
      </c>
      <c r="I54" s="13">
        <v>1772</v>
      </c>
      <c r="J54" s="13">
        <v>599</v>
      </c>
      <c r="K54" s="15">
        <v>4938</v>
      </c>
      <c r="L54" s="28">
        <v>1678</v>
      </c>
      <c r="M54" s="15">
        <v>9</v>
      </c>
      <c r="N54" s="29">
        <v>3208</v>
      </c>
    </row>
    <row r="55" spans="1:14" x14ac:dyDescent="0.25">
      <c r="A55" s="13">
        <v>102</v>
      </c>
      <c r="B55" s="116" t="str">
        <f t="shared" si="0"/>
        <v>2014KS Praha</v>
      </c>
      <c r="C55" s="13">
        <v>2014</v>
      </c>
      <c r="D55" s="13" t="s">
        <v>14</v>
      </c>
      <c r="E55" s="28">
        <v>57.033569999999997</v>
      </c>
      <c r="F55" s="15">
        <v>31</v>
      </c>
      <c r="G55" s="29">
        <v>149</v>
      </c>
      <c r="H55" s="13">
        <v>4453</v>
      </c>
      <c r="I55" s="13">
        <v>1800</v>
      </c>
      <c r="J55" s="13">
        <v>603</v>
      </c>
      <c r="K55" s="15">
        <v>9432</v>
      </c>
      <c r="L55" s="28">
        <v>1203</v>
      </c>
      <c r="M55" s="15">
        <v>3</v>
      </c>
      <c r="N55" s="29">
        <v>8208</v>
      </c>
    </row>
    <row r="56" spans="1:14" x14ac:dyDescent="0.25">
      <c r="A56" s="13">
        <v>103</v>
      </c>
      <c r="B56" s="116" t="str">
        <f t="shared" si="0"/>
        <v>2014KS Č. Budějovice</v>
      </c>
      <c r="C56" s="13">
        <v>2014</v>
      </c>
      <c r="D56" s="13" t="s">
        <v>25</v>
      </c>
      <c r="E56" s="28">
        <v>77.485569999999996</v>
      </c>
      <c r="F56" s="15">
        <v>42</v>
      </c>
      <c r="G56" s="29">
        <v>191</v>
      </c>
      <c r="H56" s="13">
        <v>2275</v>
      </c>
      <c r="I56" s="13">
        <v>819</v>
      </c>
      <c r="J56" s="13">
        <v>331</v>
      </c>
      <c r="K56" s="15">
        <v>5696</v>
      </c>
      <c r="L56" s="28">
        <v>577</v>
      </c>
      <c r="M56" s="15">
        <v>2</v>
      </c>
      <c r="N56" s="29">
        <v>5106</v>
      </c>
    </row>
    <row r="57" spans="1:14" x14ac:dyDescent="0.25">
      <c r="A57" s="13">
        <v>104</v>
      </c>
      <c r="B57" s="116" t="str">
        <f t="shared" si="0"/>
        <v>2014KS Plzeň</v>
      </c>
      <c r="C57" s="13">
        <v>2014</v>
      </c>
      <c r="D57" s="13" t="s">
        <v>34</v>
      </c>
      <c r="E57" s="28">
        <v>58.151040000000002</v>
      </c>
      <c r="F57" s="15">
        <v>34</v>
      </c>
      <c r="G57" s="29">
        <v>133</v>
      </c>
      <c r="H57" s="13">
        <v>3705</v>
      </c>
      <c r="I57" s="13">
        <v>1624</v>
      </c>
      <c r="J57" s="13">
        <v>595</v>
      </c>
      <c r="K57" s="15">
        <v>10365</v>
      </c>
      <c r="L57" s="28">
        <v>1283</v>
      </c>
      <c r="M57" s="15">
        <v>5</v>
      </c>
      <c r="N57" s="29">
        <v>9055</v>
      </c>
    </row>
    <row r="58" spans="1:14" x14ac:dyDescent="0.25">
      <c r="A58" s="13">
        <v>105</v>
      </c>
      <c r="B58" s="116" t="str">
        <f t="shared" si="0"/>
        <v>2014KS Ústí n. Labem</v>
      </c>
      <c r="C58" s="13">
        <v>2014</v>
      </c>
      <c r="D58" s="13" t="s">
        <v>44</v>
      </c>
      <c r="E58" s="28">
        <v>55.902290000000001</v>
      </c>
      <c r="F58" s="15">
        <v>27</v>
      </c>
      <c r="G58" s="29">
        <v>143</v>
      </c>
      <c r="H58" s="13">
        <v>5607</v>
      </c>
      <c r="I58" s="13">
        <v>2079</v>
      </c>
      <c r="J58" s="13">
        <v>829</v>
      </c>
      <c r="K58" s="15">
        <v>16166</v>
      </c>
      <c r="L58" s="28">
        <v>1464</v>
      </c>
      <c r="M58" s="15">
        <v>1</v>
      </c>
      <c r="N58" s="29">
        <v>14678</v>
      </c>
    </row>
    <row r="59" spans="1:14" x14ac:dyDescent="0.25">
      <c r="A59" s="13">
        <v>106</v>
      </c>
      <c r="B59" s="116" t="str">
        <f t="shared" si="0"/>
        <v>2014KS Hr. Králové</v>
      </c>
      <c r="C59" s="13">
        <v>2014</v>
      </c>
      <c r="D59" s="13" t="s">
        <v>55</v>
      </c>
      <c r="E59" s="28">
        <v>79.240269999999995</v>
      </c>
      <c r="F59" s="15">
        <v>50</v>
      </c>
      <c r="G59" s="29">
        <v>182</v>
      </c>
      <c r="H59" s="13">
        <v>4030</v>
      </c>
      <c r="I59" s="13">
        <v>1375</v>
      </c>
      <c r="J59" s="13">
        <v>655</v>
      </c>
      <c r="K59" s="15">
        <v>13107</v>
      </c>
      <c r="L59" s="28">
        <v>1539</v>
      </c>
      <c r="M59" s="15">
        <v>4</v>
      </c>
      <c r="N59" s="29">
        <v>11494</v>
      </c>
    </row>
    <row r="60" spans="1:14" x14ac:dyDescent="0.25">
      <c r="A60" s="13">
        <v>107</v>
      </c>
      <c r="B60" s="116" t="str">
        <f t="shared" si="0"/>
        <v>2014KS Brno</v>
      </c>
      <c r="C60" s="13">
        <v>2014</v>
      </c>
      <c r="D60" s="13" t="s">
        <v>67</v>
      </c>
      <c r="E60" s="28">
        <v>75.657669999999996</v>
      </c>
      <c r="F60" s="15">
        <v>45</v>
      </c>
      <c r="G60" s="29">
        <v>185</v>
      </c>
      <c r="H60" s="13">
        <v>6066</v>
      </c>
      <c r="I60" s="13">
        <v>3230</v>
      </c>
      <c r="J60" s="13">
        <v>1089</v>
      </c>
      <c r="K60" s="15">
        <v>11905</v>
      </c>
      <c r="L60" s="28">
        <v>1835</v>
      </c>
      <c r="M60" s="15">
        <v>7</v>
      </c>
      <c r="N60" s="29">
        <v>10035</v>
      </c>
    </row>
    <row r="61" spans="1:14" x14ac:dyDescent="0.25">
      <c r="A61" s="13">
        <v>108</v>
      </c>
      <c r="B61" s="116" t="str">
        <f t="shared" si="0"/>
        <v>2014KS Ostrava</v>
      </c>
      <c r="C61" s="13">
        <v>2014</v>
      </c>
      <c r="D61" s="13" t="s">
        <v>82</v>
      </c>
      <c r="E61" s="28">
        <v>71.18468</v>
      </c>
      <c r="F61" s="15">
        <v>45</v>
      </c>
      <c r="G61" s="29">
        <v>173</v>
      </c>
      <c r="H61" s="13">
        <v>6621</v>
      </c>
      <c r="I61" s="13">
        <v>2857</v>
      </c>
      <c r="J61" s="13">
        <v>1348</v>
      </c>
      <c r="K61" s="15">
        <v>17618</v>
      </c>
      <c r="L61" s="28">
        <v>1558</v>
      </c>
      <c r="M61" s="15">
        <v>12</v>
      </c>
      <c r="N61" s="29">
        <v>16016</v>
      </c>
    </row>
    <row r="62" spans="1:14" x14ac:dyDescent="0.25">
      <c r="A62" s="13">
        <v>101</v>
      </c>
      <c r="B62" s="116" t="str">
        <f t="shared" si="0"/>
        <v>2015MS Praha</v>
      </c>
      <c r="C62" s="13">
        <v>2015</v>
      </c>
      <c r="D62" s="13" t="s">
        <v>3</v>
      </c>
      <c r="E62" s="28">
        <v>67.513559999999998</v>
      </c>
      <c r="F62" s="15">
        <v>35</v>
      </c>
      <c r="G62" s="29">
        <v>165</v>
      </c>
      <c r="H62" s="13">
        <v>2721</v>
      </c>
      <c r="I62" s="13">
        <v>1835</v>
      </c>
      <c r="J62" s="13">
        <v>573</v>
      </c>
      <c r="K62" s="15">
        <v>6060</v>
      </c>
      <c r="L62" s="28">
        <v>1791</v>
      </c>
      <c r="M62" s="15">
        <v>6</v>
      </c>
      <c r="N62" s="29">
        <v>4227</v>
      </c>
    </row>
    <row r="63" spans="1:14" x14ac:dyDescent="0.25">
      <c r="A63" s="13">
        <v>102</v>
      </c>
      <c r="B63" s="116" t="str">
        <f t="shared" si="0"/>
        <v>2015KS Praha</v>
      </c>
      <c r="C63" s="13">
        <v>2015</v>
      </c>
      <c r="D63" s="13" t="s">
        <v>14</v>
      </c>
      <c r="E63" s="28">
        <v>63.378990000000002</v>
      </c>
      <c r="F63" s="15">
        <v>34</v>
      </c>
      <c r="G63" s="29">
        <v>148</v>
      </c>
      <c r="H63" s="13">
        <v>4007</v>
      </c>
      <c r="I63" s="13">
        <v>1779</v>
      </c>
      <c r="J63" s="13">
        <v>525</v>
      </c>
      <c r="K63" s="15">
        <v>11576</v>
      </c>
      <c r="L63" s="28">
        <v>1444</v>
      </c>
      <c r="M63" s="15">
        <v>1</v>
      </c>
      <c r="N63" s="29">
        <v>10119</v>
      </c>
    </row>
    <row r="64" spans="1:14" x14ac:dyDescent="0.25">
      <c r="A64" s="13">
        <v>103</v>
      </c>
      <c r="B64" s="116" t="str">
        <f t="shared" si="0"/>
        <v>2015KS Č. Budějovice</v>
      </c>
      <c r="C64" s="13">
        <v>2015</v>
      </c>
      <c r="D64" s="13" t="s">
        <v>25</v>
      </c>
      <c r="E64" s="28">
        <v>82.636989999999997</v>
      </c>
      <c r="F64" s="15">
        <v>45.5</v>
      </c>
      <c r="G64" s="29">
        <v>182.5</v>
      </c>
      <c r="H64" s="13">
        <v>2168</v>
      </c>
      <c r="I64" s="13">
        <v>783</v>
      </c>
      <c r="J64" s="13">
        <v>257</v>
      </c>
      <c r="K64" s="15">
        <v>7170</v>
      </c>
      <c r="L64" s="28">
        <v>679</v>
      </c>
      <c r="M64" s="15">
        <v>3</v>
      </c>
      <c r="N64" s="29">
        <v>6481</v>
      </c>
    </row>
    <row r="65" spans="1:14" x14ac:dyDescent="0.25">
      <c r="A65" s="13">
        <v>104</v>
      </c>
      <c r="B65" s="116" t="str">
        <f t="shared" si="0"/>
        <v>2015KS Plzeň</v>
      </c>
      <c r="C65" s="13">
        <v>2015</v>
      </c>
      <c r="D65" s="13" t="s">
        <v>34</v>
      </c>
      <c r="E65" s="28">
        <v>66.176209999999998</v>
      </c>
      <c r="F65" s="15">
        <v>43</v>
      </c>
      <c r="G65" s="29">
        <v>136</v>
      </c>
      <c r="H65" s="13">
        <v>3275</v>
      </c>
      <c r="I65" s="13">
        <v>1735</v>
      </c>
      <c r="J65" s="13">
        <v>618</v>
      </c>
      <c r="K65" s="15">
        <v>11877</v>
      </c>
      <c r="L65" s="28">
        <v>1297</v>
      </c>
      <c r="M65" s="15">
        <v>2</v>
      </c>
      <c r="N65" s="29">
        <v>10562</v>
      </c>
    </row>
    <row r="66" spans="1:14" x14ac:dyDescent="0.25">
      <c r="A66" s="13">
        <v>105</v>
      </c>
      <c r="B66" s="116" t="str">
        <f t="shared" si="0"/>
        <v>2015KS Ústí n. Labem</v>
      </c>
      <c r="C66" s="13">
        <v>2015</v>
      </c>
      <c r="D66" s="13" t="s">
        <v>44</v>
      </c>
      <c r="E66" s="28">
        <v>56.31494</v>
      </c>
      <c r="F66" s="15">
        <v>27</v>
      </c>
      <c r="G66" s="29">
        <v>133</v>
      </c>
      <c r="H66" s="13">
        <v>5079</v>
      </c>
      <c r="I66" s="13">
        <v>2303</v>
      </c>
      <c r="J66" s="13">
        <v>746</v>
      </c>
      <c r="K66" s="15">
        <v>19005</v>
      </c>
      <c r="L66" s="28">
        <v>1552</v>
      </c>
      <c r="M66" s="15">
        <v>0</v>
      </c>
      <c r="N66" s="29">
        <v>17436</v>
      </c>
    </row>
    <row r="67" spans="1:14" x14ac:dyDescent="0.25">
      <c r="A67" s="13">
        <v>106</v>
      </c>
      <c r="B67" s="116" t="str">
        <f t="shared" si="0"/>
        <v>2015KS Hr. Králové</v>
      </c>
      <c r="C67" s="13">
        <v>2015</v>
      </c>
      <c r="D67" s="13" t="s">
        <v>55</v>
      </c>
      <c r="E67" s="28">
        <v>71.356189999999998</v>
      </c>
      <c r="F67" s="15">
        <v>48</v>
      </c>
      <c r="G67" s="29">
        <v>160</v>
      </c>
      <c r="H67" s="13">
        <v>3530</v>
      </c>
      <c r="I67" s="13">
        <v>1799</v>
      </c>
      <c r="J67" s="13">
        <v>417</v>
      </c>
      <c r="K67" s="15">
        <v>15099</v>
      </c>
      <c r="L67" s="28">
        <v>1632</v>
      </c>
      <c r="M67" s="15">
        <v>6</v>
      </c>
      <c r="N67" s="29">
        <v>13426</v>
      </c>
    </row>
    <row r="68" spans="1:14" x14ac:dyDescent="0.25">
      <c r="A68" s="13">
        <v>107</v>
      </c>
      <c r="B68" s="116" t="str">
        <f t="shared" si="0"/>
        <v>2015KS Brno</v>
      </c>
      <c r="C68" s="13">
        <v>2015</v>
      </c>
      <c r="D68" s="13" t="s">
        <v>67</v>
      </c>
      <c r="E68" s="28">
        <v>81.885689999999997</v>
      </c>
      <c r="F68" s="15">
        <v>46</v>
      </c>
      <c r="G68" s="29">
        <v>220</v>
      </c>
      <c r="H68" s="13">
        <v>5828</v>
      </c>
      <c r="I68" s="13">
        <v>3258</v>
      </c>
      <c r="J68" s="13">
        <v>1017</v>
      </c>
      <c r="K68" s="15">
        <v>14561</v>
      </c>
      <c r="L68" s="28">
        <v>1995</v>
      </c>
      <c r="M68" s="15">
        <v>9</v>
      </c>
      <c r="N68" s="29">
        <v>12541</v>
      </c>
    </row>
    <row r="69" spans="1:14" x14ac:dyDescent="0.25">
      <c r="A69" s="13">
        <v>108</v>
      </c>
      <c r="B69" s="116" t="str">
        <f t="shared" si="0"/>
        <v>2015KS Ostrava</v>
      </c>
      <c r="C69" s="13">
        <v>2015</v>
      </c>
      <c r="D69" s="13" t="s">
        <v>82</v>
      </c>
      <c r="E69" s="28">
        <v>67.482609999999994</v>
      </c>
      <c r="F69" s="15">
        <v>34</v>
      </c>
      <c r="G69" s="29">
        <v>168</v>
      </c>
      <c r="H69" s="13">
        <v>6154</v>
      </c>
      <c r="I69" s="13">
        <v>3555</v>
      </c>
      <c r="J69" s="13">
        <v>1107</v>
      </c>
      <c r="K69" s="15">
        <v>20428</v>
      </c>
      <c r="L69" s="28">
        <v>1657</v>
      </c>
      <c r="M69" s="15">
        <v>10</v>
      </c>
      <c r="N69" s="29">
        <v>18752</v>
      </c>
    </row>
    <row r="70" spans="1:14" x14ac:dyDescent="0.25">
      <c r="A70" s="13">
        <v>101</v>
      </c>
      <c r="B70" s="116" t="str">
        <f t="shared" si="0"/>
        <v>2016MS Praha</v>
      </c>
      <c r="C70" s="13">
        <v>2016</v>
      </c>
      <c r="D70" s="13" t="s">
        <v>3</v>
      </c>
      <c r="E70" s="28">
        <v>82.240390000000005</v>
      </c>
      <c r="F70" s="15">
        <v>50</v>
      </c>
      <c r="G70" s="29">
        <v>189</v>
      </c>
      <c r="H70" s="151">
        <v>2593</v>
      </c>
      <c r="I70" s="151">
        <v>1769</v>
      </c>
      <c r="J70" s="151">
        <v>622</v>
      </c>
      <c r="K70" s="15">
        <v>6972</v>
      </c>
      <c r="L70" s="28">
        <v>1790</v>
      </c>
      <c r="M70" s="15">
        <v>10</v>
      </c>
      <c r="N70" s="29">
        <v>5133</v>
      </c>
    </row>
    <row r="71" spans="1:14" x14ac:dyDescent="0.25">
      <c r="A71" s="13">
        <v>102</v>
      </c>
      <c r="B71" s="116" t="str">
        <f t="shared" ref="B71:B85" si="1">CONCATENATE(C71,D71)</f>
        <v>2016KS Praha</v>
      </c>
      <c r="C71" s="13">
        <v>2016</v>
      </c>
      <c r="D71" s="13" t="s">
        <v>14</v>
      </c>
      <c r="E71" s="28">
        <v>73.388819999999996</v>
      </c>
      <c r="F71" s="15">
        <v>45</v>
      </c>
      <c r="G71" s="29">
        <v>168</v>
      </c>
      <c r="H71" s="13">
        <v>3296</v>
      </c>
      <c r="I71" s="13">
        <v>2055</v>
      </c>
      <c r="J71" s="13">
        <v>542</v>
      </c>
      <c r="K71" s="15">
        <v>12677</v>
      </c>
      <c r="L71" s="28">
        <v>1416</v>
      </c>
      <c r="M71" s="15">
        <v>3</v>
      </c>
      <c r="N71" s="29">
        <v>11244</v>
      </c>
    </row>
    <row r="72" spans="1:14" x14ac:dyDescent="0.25">
      <c r="A72" s="13">
        <v>103</v>
      </c>
      <c r="B72" s="116" t="str">
        <f t="shared" si="1"/>
        <v>2016KS Č. Budějovice</v>
      </c>
      <c r="C72" s="13">
        <v>2016</v>
      </c>
      <c r="D72" s="13" t="s">
        <v>25</v>
      </c>
      <c r="E72" s="28">
        <v>78.62782</v>
      </c>
      <c r="F72" s="15">
        <v>51</v>
      </c>
      <c r="G72" s="29">
        <v>166</v>
      </c>
      <c r="H72" s="13">
        <v>2036</v>
      </c>
      <c r="I72" s="13">
        <v>1027</v>
      </c>
      <c r="J72" s="13">
        <v>87</v>
      </c>
      <c r="K72" s="15">
        <v>8339</v>
      </c>
      <c r="L72" s="28">
        <v>748</v>
      </c>
      <c r="M72" s="15">
        <v>3</v>
      </c>
      <c r="N72" s="29">
        <v>7577</v>
      </c>
    </row>
    <row r="73" spans="1:14" x14ac:dyDescent="0.25">
      <c r="A73" s="13">
        <v>104</v>
      </c>
      <c r="B73" s="116" t="str">
        <f t="shared" si="1"/>
        <v>2016KS Plzeň</v>
      </c>
      <c r="C73" s="13">
        <v>2016</v>
      </c>
      <c r="D73" s="13" t="s">
        <v>34</v>
      </c>
      <c r="E73" s="28">
        <v>78.757099999999994</v>
      </c>
      <c r="F73" s="15">
        <v>49</v>
      </c>
      <c r="G73" s="29">
        <v>169</v>
      </c>
      <c r="H73" s="13">
        <v>2964</v>
      </c>
      <c r="I73" s="13">
        <v>2265</v>
      </c>
      <c r="J73" s="13">
        <v>544</v>
      </c>
      <c r="K73" s="15">
        <v>12622</v>
      </c>
      <c r="L73" s="28">
        <v>1208</v>
      </c>
      <c r="M73" s="15">
        <v>2</v>
      </c>
      <c r="N73" s="29">
        <v>11409</v>
      </c>
    </row>
    <row r="74" spans="1:14" x14ac:dyDescent="0.25">
      <c r="A74" s="13">
        <v>105</v>
      </c>
      <c r="B74" s="116" t="str">
        <f t="shared" si="1"/>
        <v>2016KS Ústí n. Labem</v>
      </c>
      <c r="C74" s="13">
        <v>2016</v>
      </c>
      <c r="D74" s="13" t="s">
        <v>44</v>
      </c>
      <c r="E74" s="28">
        <v>57.177100000000003</v>
      </c>
      <c r="F74" s="15">
        <v>31</v>
      </c>
      <c r="G74" s="29">
        <v>126</v>
      </c>
      <c r="H74" s="13">
        <v>4828</v>
      </c>
      <c r="I74" s="13">
        <v>3351</v>
      </c>
      <c r="J74" s="13">
        <v>748</v>
      </c>
      <c r="K74" s="15">
        <v>20500</v>
      </c>
      <c r="L74" s="28">
        <v>1534</v>
      </c>
      <c r="M74" s="15">
        <v>0</v>
      </c>
      <c r="N74" s="29">
        <v>18951</v>
      </c>
    </row>
    <row r="75" spans="1:14" x14ac:dyDescent="0.25">
      <c r="A75" s="13">
        <v>106</v>
      </c>
      <c r="B75" s="116" t="str">
        <f t="shared" si="1"/>
        <v>2016KS Hr. Králové</v>
      </c>
      <c r="C75" s="13">
        <v>2016</v>
      </c>
      <c r="D75" s="13" t="s">
        <v>55</v>
      </c>
      <c r="E75" s="28">
        <v>71.951350000000005</v>
      </c>
      <c r="F75" s="15">
        <v>46</v>
      </c>
      <c r="G75" s="29">
        <v>155</v>
      </c>
      <c r="H75" s="13">
        <v>3187</v>
      </c>
      <c r="I75" s="13">
        <v>2181</v>
      </c>
      <c r="J75" s="13">
        <v>353</v>
      </c>
      <c r="K75" s="15">
        <v>16184</v>
      </c>
      <c r="L75" s="28">
        <v>1559</v>
      </c>
      <c r="M75" s="15">
        <v>5</v>
      </c>
      <c r="N75" s="29">
        <v>14571</v>
      </c>
    </row>
    <row r="76" spans="1:14" x14ac:dyDescent="0.25">
      <c r="A76" s="13">
        <v>107</v>
      </c>
      <c r="B76" s="116" t="str">
        <f t="shared" si="1"/>
        <v>2016KS Brno</v>
      </c>
      <c r="C76" s="13">
        <v>2016</v>
      </c>
      <c r="D76" s="13" t="s">
        <v>67</v>
      </c>
      <c r="E76" s="28">
        <v>81.40549</v>
      </c>
      <c r="F76" s="15">
        <v>51</v>
      </c>
      <c r="G76" s="29">
        <v>196</v>
      </c>
      <c r="H76" s="13">
        <v>5273</v>
      </c>
      <c r="I76" s="13">
        <v>3784</v>
      </c>
      <c r="J76" s="13">
        <v>857</v>
      </c>
      <c r="K76" s="15">
        <v>16249</v>
      </c>
      <c r="L76" s="28">
        <v>2128</v>
      </c>
      <c r="M76" s="15">
        <v>11</v>
      </c>
      <c r="N76" s="29">
        <v>14091</v>
      </c>
    </row>
    <row r="77" spans="1:14" x14ac:dyDescent="0.25">
      <c r="A77" s="13">
        <v>108</v>
      </c>
      <c r="B77" s="116" t="str">
        <f t="shared" si="1"/>
        <v>2016KS Ostrava</v>
      </c>
      <c r="C77" s="13">
        <v>2016</v>
      </c>
      <c r="D77" s="13" t="s">
        <v>82</v>
      </c>
      <c r="E77" s="28">
        <v>60.540329999999997</v>
      </c>
      <c r="F77" s="15">
        <v>31</v>
      </c>
      <c r="G77" s="29">
        <v>152</v>
      </c>
      <c r="H77" s="13">
        <v>5688</v>
      </c>
      <c r="I77" s="13">
        <v>4566</v>
      </c>
      <c r="J77" s="13">
        <v>800</v>
      </c>
      <c r="K77" s="15">
        <v>21827</v>
      </c>
      <c r="L77" s="28">
        <v>1561</v>
      </c>
      <c r="M77" s="15">
        <v>15</v>
      </c>
      <c r="N77" s="29">
        <v>20244</v>
      </c>
    </row>
    <row r="78" spans="1:14" x14ac:dyDescent="0.25">
      <c r="A78" s="13">
        <v>101</v>
      </c>
      <c r="B78" s="116" t="str">
        <f t="shared" si="1"/>
        <v>2017MS Praha</v>
      </c>
      <c r="C78" s="13">
        <v>2017</v>
      </c>
      <c r="D78" s="13" t="s">
        <v>3</v>
      </c>
      <c r="E78" s="28">
        <v>89.675899999999999</v>
      </c>
      <c r="F78" s="15">
        <v>58</v>
      </c>
      <c r="G78" s="29">
        <v>208</v>
      </c>
      <c r="H78" s="13">
        <v>2209</v>
      </c>
      <c r="I78" s="13">
        <v>1946</v>
      </c>
      <c r="J78" s="13">
        <v>421</v>
      </c>
      <c r="K78" s="15">
        <v>7491</v>
      </c>
      <c r="L78" s="28">
        <v>1715</v>
      </c>
      <c r="M78" s="15">
        <v>12</v>
      </c>
      <c r="N78" s="29">
        <v>5743</v>
      </c>
    </row>
    <row r="79" spans="1:14" x14ac:dyDescent="0.25">
      <c r="A79" s="13">
        <v>102</v>
      </c>
      <c r="B79" s="116" t="str">
        <f t="shared" si="1"/>
        <v>2017KS Praha</v>
      </c>
      <c r="C79" s="13">
        <v>2017</v>
      </c>
      <c r="D79" s="13" t="s">
        <v>14</v>
      </c>
      <c r="E79" s="28">
        <v>78.125510000000006</v>
      </c>
      <c r="F79" s="15">
        <v>57</v>
      </c>
      <c r="G79" s="29">
        <v>160</v>
      </c>
      <c r="H79" s="13">
        <v>2603</v>
      </c>
      <c r="I79" s="13">
        <v>2703</v>
      </c>
      <c r="J79" s="13">
        <v>279</v>
      </c>
      <c r="K79" s="15">
        <v>12823</v>
      </c>
      <c r="L79" s="28">
        <v>1145</v>
      </c>
      <c r="M79" s="15">
        <v>4</v>
      </c>
      <c r="N79" s="29">
        <v>11663</v>
      </c>
    </row>
    <row r="80" spans="1:14" x14ac:dyDescent="0.25">
      <c r="A80" s="13">
        <v>103</v>
      </c>
      <c r="B80" s="116" t="str">
        <f t="shared" si="1"/>
        <v>2017KS Č. Budějovice</v>
      </c>
      <c r="C80" s="13">
        <v>2017</v>
      </c>
      <c r="D80" s="13" t="s">
        <v>25</v>
      </c>
      <c r="E80" s="28">
        <v>66.853700000000003</v>
      </c>
      <c r="F80" s="15">
        <v>50</v>
      </c>
      <c r="G80" s="29">
        <v>129</v>
      </c>
      <c r="H80" s="13">
        <v>1556</v>
      </c>
      <c r="I80" s="13">
        <v>1532</v>
      </c>
      <c r="J80" s="13">
        <v>71</v>
      </c>
      <c r="K80" s="15">
        <v>8384</v>
      </c>
      <c r="L80" s="28">
        <v>560</v>
      </c>
      <c r="M80" s="15">
        <v>4</v>
      </c>
      <c r="N80" s="29">
        <v>7817</v>
      </c>
    </row>
    <row r="81" spans="1:14" x14ac:dyDescent="0.25">
      <c r="A81" s="13">
        <v>104</v>
      </c>
      <c r="B81" s="116" t="str">
        <f t="shared" si="1"/>
        <v>2017KS Plzeň</v>
      </c>
      <c r="C81" s="13">
        <v>2017</v>
      </c>
      <c r="D81" s="13" t="s">
        <v>34</v>
      </c>
      <c r="E81" s="28">
        <v>73.759730000000005</v>
      </c>
      <c r="F81" s="15">
        <v>48</v>
      </c>
      <c r="G81" s="29">
        <v>155</v>
      </c>
      <c r="H81" s="13">
        <v>2266</v>
      </c>
      <c r="I81" s="13">
        <v>2889</v>
      </c>
      <c r="J81" s="13">
        <v>366</v>
      </c>
      <c r="K81" s="15">
        <v>12141</v>
      </c>
      <c r="L81" s="28">
        <v>1008</v>
      </c>
      <c r="M81" s="15">
        <v>2</v>
      </c>
      <c r="N81" s="29">
        <v>11130</v>
      </c>
    </row>
    <row r="82" spans="1:14" x14ac:dyDescent="0.25">
      <c r="A82" s="13">
        <v>105</v>
      </c>
      <c r="B82" s="116" t="str">
        <f t="shared" si="1"/>
        <v>2017KS Ústí n. Labem</v>
      </c>
      <c r="C82" s="13">
        <v>2017</v>
      </c>
      <c r="D82" s="13" t="s">
        <v>44</v>
      </c>
      <c r="E82" s="28">
        <v>60.79121</v>
      </c>
      <c r="F82" s="15">
        <v>43</v>
      </c>
      <c r="G82" s="29">
        <v>126</v>
      </c>
      <c r="H82" s="13">
        <v>3730</v>
      </c>
      <c r="I82" s="13">
        <v>4451</v>
      </c>
      <c r="J82" s="13">
        <v>372</v>
      </c>
      <c r="K82" s="15">
        <v>20152</v>
      </c>
      <c r="L82" s="28">
        <v>1255</v>
      </c>
      <c r="M82" s="152">
        <v>0</v>
      </c>
      <c r="N82" s="29">
        <v>18885</v>
      </c>
    </row>
    <row r="83" spans="1:14" x14ac:dyDescent="0.25">
      <c r="A83" s="13">
        <v>106</v>
      </c>
      <c r="B83" s="116" t="str">
        <f t="shared" si="1"/>
        <v>2017KS Hr. Králové</v>
      </c>
      <c r="C83" s="13">
        <v>2017</v>
      </c>
      <c r="D83" s="13" t="s">
        <v>55</v>
      </c>
      <c r="E83" s="28">
        <v>79.560869999999994</v>
      </c>
      <c r="F83" s="15">
        <v>55</v>
      </c>
      <c r="G83" s="29">
        <v>165</v>
      </c>
      <c r="H83" s="13">
        <v>2436</v>
      </c>
      <c r="I83" s="13">
        <v>3180</v>
      </c>
      <c r="J83" s="13">
        <v>171</v>
      </c>
      <c r="K83" s="15">
        <v>15672</v>
      </c>
      <c r="L83" s="28">
        <v>1209</v>
      </c>
      <c r="M83" s="15">
        <v>3</v>
      </c>
      <c r="N83" s="29">
        <v>14430</v>
      </c>
    </row>
    <row r="84" spans="1:14" x14ac:dyDescent="0.25">
      <c r="A84" s="13">
        <v>107</v>
      </c>
      <c r="B84" s="116" t="str">
        <f t="shared" si="1"/>
        <v>2017KS Brno</v>
      </c>
      <c r="C84" s="13">
        <v>2017</v>
      </c>
      <c r="D84" s="13" t="s">
        <v>67</v>
      </c>
      <c r="E84" s="28">
        <v>86.691630000000004</v>
      </c>
      <c r="F84" s="15">
        <v>57</v>
      </c>
      <c r="G84" s="29">
        <v>201</v>
      </c>
      <c r="H84" s="13">
        <v>4256</v>
      </c>
      <c r="I84" s="13">
        <v>4160</v>
      </c>
      <c r="J84" s="13">
        <v>559</v>
      </c>
      <c r="K84" s="15">
        <v>16660</v>
      </c>
      <c r="L84" s="28">
        <v>1925</v>
      </c>
      <c r="M84" s="15">
        <v>12</v>
      </c>
      <c r="N84" s="29">
        <v>14708</v>
      </c>
    </row>
    <row r="85" spans="1:14" x14ac:dyDescent="0.25">
      <c r="A85" s="392">
        <v>108</v>
      </c>
      <c r="B85" s="393" t="str">
        <f t="shared" si="1"/>
        <v>2017KS Ostrava</v>
      </c>
      <c r="C85" s="392">
        <v>2017</v>
      </c>
      <c r="D85" s="392" t="s">
        <v>82</v>
      </c>
      <c r="E85" s="397">
        <v>57.554740000000002</v>
      </c>
      <c r="F85" s="396">
        <v>33</v>
      </c>
      <c r="G85" s="398">
        <v>137</v>
      </c>
      <c r="H85" s="392">
        <v>4517</v>
      </c>
      <c r="I85" s="392">
        <v>4921</v>
      </c>
      <c r="J85" s="392">
        <v>470</v>
      </c>
      <c r="K85" s="396">
        <v>21716</v>
      </c>
      <c r="L85" s="397">
        <v>1212</v>
      </c>
      <c r="M85" s="396">
        <v>13</v>
      </c>
      <c r="N85" s="398">
        <v>20483</v>
      </c>
    </row>
    <row r="86" spans="1:14" x14ac:dyDescent="0.25">
      <c r="A86" s="13">
        <v>101</v>
      </c>
      <c r="B86" s="116" t="str">
        <f t="shared" ref="B86:B93" si="2">CONCATENATE(C86,D86)</f>
        <v>2018MS Praha</v>
      </c>
      <c r="C86" s="13">
        <v>2018</v>
      </c>
      <c r="D86" s="13" t="s">
        <v>3</v>
      </c>
      <c r="E86" s="28">
        <v>91</v>
      </c>
      <c r="F86" s="15">
        <v>62</v>
      </c>
      <c r="G86" s="29">
        <v>194</v>
      </c>
      <c r="H86" s="13">
        <v>2037</v>
      </c>
      <c r="I86" s="13">
        <v>1954</v>
      </c>
      <c r="J86" s="13">
        <v>384</v>
      </c>
      <c r="K86" s="15">
        <v>7582</v>
      </c>
      <c r="L86" s="28">
        <v>1486</v>
      </c>
      <c r="M86" s="15">
        <v>11</v>
      </c>
      <c r="N86" s="29">
        <v>6060</v>
      </c>
    </row>
    <row r="87" spans="1:14" x14ac:dyDescent="0.25">
      <c r="A87" s="13">
        <v>102</v>
      </c>
      <c r="B87" s="116" t="str">
        <f t="shared" si="2"/>
        <v>2018KS Praha</v>
      </c>
      <c r="C87" s="13">
        <v>2018</v>
      </c>
      <c r="D87" s="13" t="s">
        <v>14</v>
      </c>
      <c r="E87" s="28">
        <v>76</v>
      </c>
      <c r="F87" s="15">
        <v>59</v>
      </c>
      <c r="G87" s="29">
        <v>146</v>
      </c>
      <c r="H87" s="13">
        <v>2439</v>
      </c>
      <c r="I87" s="13">
        <v>3093</v>
      </c>
      <c r="J87" s="13">
        <v>305</v>
      </c>
      <c r="K87" s="15">
        <v>12156</v>
      </c>
      <c r="L87" s="28">
        <v>847</v>
      </c>
      <c r="M87" s="15">
        <v>4</v>
      </c>
      <c r="N87" s="29">
        <v>11298</v>
      </c>
    </row>
    <row r="88" spans="1:14" x14ac:dyDescent="0.25">
      <c r="A88" s="13">
        <v>103</v>
      </c>
      <c r="B88" s="116" t="str">
        <f t="shared" si="2"/>
        <v>2018KS Č. Budějovice</v>
      </c>
      <c r="C88" s="13">
        <v>2018</v>
      </c>
      <c r="D88" s="13" t="s">
        <v>25</v>
      </c>
      <c r="E88" s="28">
        <v>68</v>
      </c>
      <c r="F88" s="15">
        <v>49</v>
      </c>
      <c r="G88" s="29">
        <v>136</v>
      </c>
      <c r="H88" s="13">
        <v>1435</v>
      </c>
      <c r="I88" s="13">
        <v>2053</v>
      </c>
      <c r="J88" s="13">
        <v>37</v>
      </c>
      <c r="K88" s="15">
        <v>7817</v>
      </c>
      <c r="L88" s="28">
        <v>440</v>
      </c>
      <c r="M88" s="15">
        <v>2</v>
      </c>
      <c r="N88" s="29">
        <v>7373</v>
      </c>
    </row>
    <row r="89" spans="1:14" x14ac:dyDescent="0.25">
      <c r="A89" s="13">
        <v>104</v>
      </c>
      <c r="B89" s="116" t="str">
        <f t="shared" si="2"/>
        <v>2018KS Plzeň</v>
      </c>
      <c r="C89" s="13">
        <v>2018</v>
      </c>
      <c r="D89" s="13" t="s">
        <v>34</v>
      </c>
      <c r="E89" s="28">
        <v>73</v>
      </c>
      <c r="F89" s="15">
        <v>55</v>
      </c>
      <c r="G89" s="29">
        <v>145</v>
      </c>
      <c r="H89" s="13">
        <v>1972</v>
      </c>
      <c r="I89" s="13">
        <v>3332</v>
      </c>
      <c r="J89" s="13">
        <v>290</v>
      </c>
      <c r="K89" s="15">
        <v>10852</v>
      </c>
      <c r="L89" s="28">
        <v>660</v>
      </c>
      <c r="M89" s="15">
        <v>2</v>
      </c>
      <c r="N89" s="29">
        <v>10188</v>
      </c>
    </row>
    <row r="90" spans="1:14" x14ac:dyDescent="0.25">
      <c r="A90" s="13">
        <v>105</v>
      </c>
      <c r="B90" s="116" t="str">
        <f t="shared" si="2"/>
        <v>2018KS Ústí n. Labem</v>
      </c>
      <c r="C90" s="13">
        <v>2018</v>
      </c>
      <c r="D90" s="13" t="s">
        <v>44</v>
      </c>
      <c r="E90" s="28">
        <v>64</v>
      </c>
      <c r="F90" s="15">
        <v>48</v>
      </c>
      <c r="G90" s="29">
        <v>126</v>
      </c>
      <c r="H90" s="13">
        <v>3411</v>
      </c>
      <c r="I90" s="13">
        <v>4964</v>
      </c>
      <c r="J90" s="13">
        <v>334</v>
      </c>
      <c r="K90" s="15">
        <v>18635</v>
      </c>
      <c r="L90" s="28">
        <v>898</v>
      </c>
      <c r="M90" s="152">
        <v>0</v>
      </c>
      <c r="N90" s="29">
        <v>17730</v>
      </c>
    </row>
    <row r="91" spans="1:14" x14ac:dyDescent="0.25">
      <c r="A91" s="13">
        <v>106</v>
      </c>
      <c r="B91" s="116" t="str">
        <f t="shared" si="2"/>
        <v>2018KS Hr. Králové</v>
      </c>
      <c r="C91" s="13">
        <v>2018</v>
      </c>
      <c r="D91" s="13" t="s">
        <v>55</v>
      </c>
      <c r="E91" s="28">
        <v>84</v>
      </c>
      <c r="F91" s="15">
        <v>63</v>
      </c>
      <c r="G91" s="29">
        <v>185</v>
      </c>
      <c r="H91" s="13">
        <v>2366</v>
      </c>
      <c r="I91" s="13">
        <v>4157</v>
      </c>
      <c r="J91" s="13">
        <v>150</v>
      </c>
      <c r="K91" s="15">
        <v>13911</v>
      </c>
      <c r="L91" s="28">
        <v>885</v>
      </c>
      <c r="M91" s="15">
        <v>2</v>
      </c>
      <c r="N91" s="29">
        <v>13017</v>
      </c>
    </row>
    <row r="92" spans="1:14" x14ac:dyDescent="0.25">
      <c r="A92" s="13">
        <v>107</v>
      </c>
      <c r="B92" s="116" t="str">
        <f t="shared" si="2"/>
        <v>2018KS Brno</v>
      </c>
      <c r="C92" s="13">
        <v>2018</v>
      </c>
      <c r="D92" s="13" t="s">
        <v>67</v>
      </c>
      <c r="E92" s="28">
        <v>92</v>
      </c>
      <c r="F92" s="15">
        <v>63</v>
      </c>
      <c r="G92" s="29">
        <v>206</v>
      </c>
      <c r="H92" s="13">
        <v>3533</v>
      </c>
      <c r="I92" s="13">
        <v>4196</v>
      </c>
      <c r="J92" s="13">
        <v>416</v>
      </c>
      <c r="K92" s="15">
        <v>16155</v>
      </c>
      <c r="L92" s="28">
        <v>1604</v>
      </c>
      <c r="M92" s="15">
        <v>9</v>
      </c>
      <c r="N92" s="29">
        <v>14532</v>
      </c>
    </row>
    <row r="93" spans="1:14" ht="16.5" thickBot="1" x14ac:dyDescent="0.3">
      <c r="A93" s="18">
        <v>108</v>
      </c>
      <c r="B93" s="117" t="str">
        <f t="shared" si="2"/>
        <v>2018KS Ostrava</v>
      </c>
      <c r="C93" s="18">
        <v>2018</v>
      </c>
      <c r="D93" s="18" t="s">
        <v>82</v>
      </c>
      <c r="E93" s="30">
        <v>91</v>
      </c>
      <c r="F93" s="20">
        <v>62</v>
      </c>
      <c r="G93" s="31">
        <v>194</v>
      </c>
      <c r="H93" s="18">
        <v>4023</v>
      </c>
      <c r="I93" s="18">
        <v>4687</v>
      </c>
      <c r="J93" s="18">
        <v>462</v>
      </c>
      <c r="K93" s="20">
        <v>21055</v>
      </c>
      <c r="L93" s="30">
        <v>978</v>
      </c>
      <c r="M93" s="20">
        <v>13</v>
      </c>
      <c r="N93" s="31">
        <v>20056</v>
      </c>
    </row>
    <row r="94" spans="1:14" ht="16.5" thickTop="1" x14ac:dyDescent="0.25"/>
    <row r="96" spans="1:14" x14ac:dyDescent="0.25">
      <c r="J96" s="400"/>
      <c r="K96" s="400"/>
    </row>
    <row r="97" spans="10:11" x14ac:dyDescent="0.25">
      <c r="J97" s="400"/>
      <c r="K97" s="400"/>
    </row>
  </sheetData>
  <sheetProtection password="E167" sheet="1" objects="1" scenarios="1"/>
  <mergeCells count="3">
    <mergeCell ref="E4:G4"/>
    <mergeCell ref="H4:K4"/>
    <mergeCell ref="L4:N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38</vt:i4>
      </vt:variant>
    </vt:vector>
  </HeadingPairs>
  <TitlesOfParts>
    <vt:vector size="38" baseType="lpstr">
      <vt:lpstr>Metodika, seznam pojmů</vt:lpstr>
      <vt:lpstr>Přehled_trest_2018</vt:lpstr>
      <vt:lpstr>Přehled_trest_po_kr_2018</vt:lpstr>
      <vt:lpstr>Databáze_trest</vt:lpstr>
      <vt:lpstr>Přehled_civil_2018</vt:lpstr>
      <vt:lpstr>Databáze_civil</vt:lpstr>
      <vt:lpstr>Přehled_civil_po_kr_2018</vt:lpstr>
      <vt:lpstr>Přehled_opatro_2018</vt:lpstr>
      <vt:lpstr>Přehled_opatro_po_kr_2018</vt:lpstr>
      <vt:lpstr>Pom_tabulky_grafy</vt:lpstr>
      <vt:lpstr>Databáze_opatro</vt:lpstr>
      <vt:lpstr>Výsl. OS - 2018 průřezová data</vt:lpstr>
      <vt:lpstr>Výsl. OS - grafy, časové řady</vt:lpstr>
      <vt:lpstr>Přehled_trest_2018_KS</vt:lpstr>
      <vt:lpstr>Databáze_trest_KS</vt:lpstr>
      <vt:lpstr>Přehled_To_2018_KS</vt:lpstr>
      <vt:lpstr>Databáze_To_KS</vt:lpstr>
      <vt:lpstr>Výsl. KS trest - 2018</vt:lpstr>
      <vt:lpstr>Výsl. KS trest - grafy, řady</vt:lpstr>
      <vt:lpstr>Přehled_C_2018_KS</vt:lpstr>
      <vt:lpstr>Databáze_C_KS</vt:lpstr>
      <vt:lpstr>Pom_tabulky_grafy_KS</vt:lpstr>
      <vt:lpstr>Výsl. KS civil - 2018</vt:lpstr>
      <vt:lpstr>Výsl. KS civil - grafy, řady</vt:lpstr>
      <vt:lpstr>Přehled_Cm_2018_KS</vt:lpstr>
      <vt:lpstr>Databáze_Cm_KS</vt:lpstr>
      <vt:lpstr>Přehled_Co_2018_KS</vt:lpstr>
      <vt:lpstr>Databáze_Co_KS</vt:lpstr>
      <vt:lpstr>Výsl. KS spravni - 2018</vt:lpstr>
      <vt:lpstr>Výsl. KS spravni - grafy, řady</vt:lpstr>
      <vt:lpstr>Databáze_A_KS</vt:lpstr>
      <vt:lpstr>Přehled_A_2018_KS</vt:lpstr>
      <vt:lpstr>Výsl. KS INS - 2018</vt:lpstr>
      <vt:lpstr>Výsl. KS insolv - grafy, řady</vt:lpstr>
      <vt:lpstr>Přehled_ICm_2018_KS</vt:lpstr>
      <vt:lpstr>Databáze_ICm_KS</vt:lpstr>
      <vt:lpstr>Přehled_INS_2018_KS</vt:lpstr>
      <vt:lpstr>Databáze_INS_KS</vt:lpstr>
    </vt:vector>
  </TitlesOfParts>
  <Company>MSP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Pánek David</cp:lastModifiedBy>
  <cp:lastPrinted>2019-08-16T17:58:24Z</cp:lastPrinted>
  <dcterms:created xsi:type="dcterms:W3CDTF">2018-06-18T06:58:54Z</dcterms:created>
  <dcterms:modified xsi:type="dcterms:W3CDTF">2019-08-19T05:49:40Z</dcterms:modified>
</cp:coreProperties>
</file>